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600" windowHeight="7755"/>
  </bookViews>
  <sheets>
    <sheet name="IGC (anual)" sheetId="1" r:id="rId1"/>
    <sheet name="IÚSC (mensual)" sheetId="2" r:id="rId2"/>
    <sheet name="14 A)" sheetId="3" r:id="rId3"/>
    <sheet name="14 B)" sheetId="5" r:id="rId4"/>
  </sheets>
  <externalReferences>
    <externalReference r:id="rId5"/>
    <externalReference r:id="rId6"/>
  </externalReferences>
  <definedNames>
    <definedName name="_abr08" localSheetId="3">#REF!</definedName>
    <definedName name="_abr08" localSheetId="1">#REF!</definedName>
    <definedName name="_abr08">#REF!</definedName>
    <definedName name="_abr10">'[1]Tabla 2010'!$Q$21:$S$29</definedName>
    <definedName name="_ago08" localSheetId="3">#REF!</definedName>
    <definedName name="_ago08" localSheetId="1">#REF!</definedName>
    <definedName name="_ago08">#REF!</definedName>
    <definedName name="_ago10">'[1]Tabla 2010'!$Q$33:$S$41</definedName>
    <definedName name="_dic08" localSheetId="3">#REF!</definedName>
    <definedName name="_dic08" localSheetId="1">#REF!</definedName>
    <definedName name="_dic08">#REF!</definedName>
    <definedName name="_dic10">'[1]Tabla 2010'!$Q$45:$S$53</definedName>
    <definedName name="_ene08" localSheetId="3">#REF!</definedName>
    <definedName name="_ene08" localSheetId="1">#REF!</definedName>
    <definedName name="_ene08">#REF!</definedName>
    <definedName name="_ene10">'[1]Tabla 2010'!$B$21:$D$29</definedName>
    <definedName name="_feb08" localSheetId="3">#REF!</definedName>
    <definedName name="_feb08" localSheetId="1">#REF!</definedName>
    <definedName name="_feb08">#REF!</definedName>
    <definedName name="_feb10">'[1]Tabla 2010'!$G$21:$I$29</definedName>
    <definedName name="_jul08" localSheetId="3">#REF!</definedName>
    <definedName name="_jul08" localSheetId="1">#REF!</definedName>
    <definedName name="_jul08">#REF!</definedName>
    <definedName name="_jul10">'[1]Tabla 2010'!$L$33:$N$41</definedName>
    <definedName name="_jun08" localSheetId="3">#REF!</definedName>
    <definedName name="_jun08" localSheetId="1">#REF!</definedName>
    <definedName name="_jun08">#REF!</definedName>
    <definedName name="_jun10">'[1]Tabla 2010'!$G$33:$I$41</definedName>
    <definedName name="_mar08" localSheetId="3">#REF!</definedName>
    <definedName name="_mar08" localSheetId="1">#REF!</definedName>
    <definedName name="_mar08">#REF!</definedName>
    <definedName name="_mar10">'[1]Tabla 2010'!$L$21:$N$29</definedName>
    <definedName name="_may08" localSheetId="3">#REF!</definedName>
    <definedName name="_may08" localSheetId="1">#REF!</definedName>
    <definedName name="_may08">#REF!</definedName>
    <definedName name="_may10">'[1]Tabla 2010'!$B$33:$D$41</definedName>
    <definedName name="_nov08" localSheetId="3">#REF!</definedName>
    <definedName name="_nov08" localSheetId="1">#REF!</definedName>
    <definedName name="_nov08">#REF!</definedName>
    <definedName name="_nov10">'[1]Tabla 2010'!$L$45:$N$53</definedName>
    <definedName name="_oct08" localSheetId="3">#REF!</definedName>
    <definedName name="_oct08" localSheetId="1">#REF!</definedName>
    <definedName name="_oct08">#REF!</definedName>
    <definedName name="_oct10">'[1]Tabla 2010'!$G$45:$I$53</definedName>
    <definedName name="_sep08" localSheetId="3">#REF!</definedName>
    <definedName name="_sep08" localSheetId="1">#REF!</definedName>
    <definedName name="_sep08">#REF!</definedName>
    <definedName name="_sep10">'[1]Tabla 2010'!$B$45:$D$53</definedName>
    <definedName name="Enero">[2]Tabla!$C$6:$E$14</definedName>
    <definedName name="_xlnm.Print_Area" localSheetId="2">'14 A)'!$A$1:$M$25</definedName>
    <definedName name="_xlnm.Print_Area" localSheetId="3">'14 B)'!$A$1:$O$24</definedName>
    <definedName name="_xlnm.Print_Area" localSheetId="0">'IGC (anual)'!$A$1:$O$99</definedName>
    <definedName name="_xlnm.Print_Area" localSheetId="1">'IÚSC (mensual)'!$A$1:$O$99</definedName>
  </definedNames>
  <calcPr calcId="125725"/>
</workbook>
</file>

<file path=xl/calcChain.xml><?xml version="1.0" encoding="utf-8"?>
<calcChain xmlns="http://schemas.openxmlformats.org/spreadsheetml/2006/main">
  <c r="D57" i="2"/>
  <c r="H37" i="1"/>
  <c r="D40" i="2"/>
  <c r="E53"/>
  <c r="E52"/>
  <c r="E51"/>
  <c r="E50"/>
  <c r="E49"/>
  <c r="E48"/>
  <c r="E47"/>
  <c r="D54"/>
  <c r="D53"/>
  <c r="D52"/>
  <c r="D51"/>
  <c r="D50"/>
  <c r="D49"/>
  <c r="D48"/>
  <c r="D36"/>
  <c r="D35"/>
  <c r="D34"/>
  <c r="D33"/>
  <c r="D32"/>
  <c r="D37"/>
  <c r="H57" i="1"/>
  <c r="H54"/>
  <c r="D57"/>
  <c r="H36"/>
  <c r="H35"/>
  <c r="H52"/>
  <c r="H51"/>
  <c r="D13" i="5"/>
  <c r="D12"/>
  <c r="D11"/>
  <c r="D10"/>
  <c r="D9"/>
  <c r="D8"/>
  <c r="D7"/>
  <c r="D14" i="3"/>
  <c r="D54" i="1"/>
  <c r="D53"/>
  <c r="D52"/>
  <c r="D51"/>
  <c r="D50"/>
  <c r="D49"/>
  <c r="D48"/>
  <c r="E53"/>
  <c r="E52"/>
  <c r="E51"/>
  <c r="E50"/>
  <c r="E49"/>
  <c r="E48"/>
  <c r="E47"/>
  <c r="D36"/>
  <c r="D35"/>
  <c r="D34"/>
  <c r="D33"/>
  <c r="D32"/>
  <c r="D37"/>
  <c r="D13" i="3"/>
  <c r="D12"/>
  <c r="D11"/>
  <c r="D10"/>
  <c r="D9"/>
  <c r="D8"/>
  <c r="H53" i="1" l="1"/>
  <c r="H40"/>
  <c r="F14" i="5"/>
  <c r="E14"/>
  <c r="K14" s="1"/>
  <c r="M14" s="1"/>
  <c r="G13"/>
  <c r="G14" s="1"/>
  <c r="F13"/>
  <c r="E13"/>
  <c r="K13" s="1"/>
  <c r="M13" s="1"/>
  <c r="G12"/>
  <c r="F12"/>
  <c r="E12"/>
  <c r="K12" s="1"/>
  <c r="M12" s="1"/>
  <c r="G11"/>
  <c r="F11"/>
  <c r="E11"/>
  <c r="K11" s="1"/>
  <c r="M11" s="1"/>
  <c r="G10"/>
  <c r="F10"/>
  <c r="E10"/>
  <c r="K10" s="1"/>
  <c r="M10" s="1"/>
  <c r="G9"/>
  <c r="F9"/>
  <c r="E9"/>
  <c r="K9" s="1"/>
  <c r="M9" s="1"/>
  <c r="G8"/>
  <c r="F8"/>
  <c r="E8"/>
  <c r="K8" s="1"/>
  <c r="M8" s="1"/>
  <c r="I7"/>
  <c r="G7"/>
  <c r="F7"/>
  <c r="E7"/>
  <c r="K7" s="1"/>
  <c r="M7" s="1"/>
  <c r="H7" l="1"/>
  <c r="J7" s="1"/>
  <c r="L7" s="1"/>
  <c r="N7" s="1"/>
  <c r="H8"/>
  <c r="H9"/>
  <c r="H10"/>
  <c r="H12"/>
  <c r="H13"/>
  <c r="H14"/>
  <c r="H11"/>
  <c r="F15" i="3" l="1"/>
  <c r="E15"/>
  <c r="K15" s="1"/>
  <c r="G14"/>
  <c r="F14"/>
  <c r="E14"/>
  <c r="K14" s="1"/>
  <c r="G13"/>
  <c r="F13"/>
  <c r="E13"/>
  <c r="K13" s="1"/>
  <c r="G12"/>
  <c r="F12"/>
  <c r="E12"/>
  <c r="K12" s="1"/>
  <c r="G11"/>
  <c r="F11"/>
  <c r="E11"/>
  <c r="K11" s="1"/>
  <c r="G10"/>
  <c r="F10"/>
  <c r="E10"/>
  <c r="K10" s="1"/>
  <c r="I8"/>
  <c r="G9"/>
  <c r="G8"/>
  <c r="E9"/>
  <c r="E8"/>
  <c r="F9"/>
  <c r="F8"/>
  <c r="H8" l="1"/>
  <c r="J8" s="1"/>
  <c r="H9"/>
  <c r="H10"/>
  <c r="H11"/>
  <c r="H12"/>
  <c r="H13"/>
  <c r="H14"/>
  <c r="G15"/>
  <c r="H15" s="1"/>
  <c r="K8"/>
  <c r="K9"/>
  <c r="L8" l="1"/>
  <c r="G98" i="2"/>
  <c r="K97"/>
  <c r="I97"/>
  <c r="G97"/>
  <c r="K96"/>
  <c r="G96"/>
  <c r="I96" s="1"/>
  <c r="I95"/>
  <c r="G95"/>
  <c r="K95" s="1"/>
  <c r="G94"/>
  <c r="K94" s="1"/>
  <c r="K93"/>
  <c r="I93"/>
  <c r="G93"/>
  <c r="K92"/>
  <c r="G92"/>
  <c r="I92" s="1"/>
  <c r="K91"/>
  <c r="D88"/>
  <c r="D87"/>
  <c r="K84"/>
  <c r="G84"/>
  <c r="K83"/>
  <c r="I83"/>
  <c r="G83"/>
  <c r="I82"/>
  <c r="G82"/>
  <c r="K82" s="1"/>
  <c r="G81"/>
  <c r="K81" s="1"/>
  <c r="K80"/>
  <c r="I80"/>
  <c r="G80"/>
  <c r="K79"/>
  <c r="I79"/>
  <c r="G79"/>
  <c r="K78"/>
  <c r="D75"/>
  <c r="D74"/>
  <c r="G71"/>
  <c r="I70"/>
  <c r="G70"/>
  <c r="K70" s="1"/>
  <c r="G69"/>
  <c r="K69" s="1"/>
  <c r="K68"/>
  <c r="I68"/>
  <c r="G68"/>
  <c r="K67"/>
  <c r="I67"/>
  <c r="G67"/>
  <c r="I66"/>
  <c r="G66"/>
  <c r="K66" s="1"/>
  <c r="G65"/>
  <c r="K65" s="1"/>
  <c r="K64"/>
  <c r="D61"/>
  <c r="D60"/>
  <c r="F54"/>
  <c r="E54"/>
  <c r="F53"/>
  <c r="F52"/>
  <c r="H52"/>
  <c r="F51"/>
  <c r="F50"/>
  <c r="F49"/>
  <c r="F48"/>
  <c r="E36"/>
  <c r="H36" s="1"/>
  <c r="E35"/>
  <c r="E34"/>
  <c r="H34" s="1"/>
  <c r="E33"/>
  <c r="E32"/>
  <c r="H32" s="1"/>
  <c r="H31"/>
  <c r="E31"/>
  <c r="D21"/>
  <c r="E20"/>
  <c r="D20"/>
  <c r="E19"/>
  <c r="D19"/>
  <c r="E18"/>
  <c r="D18"/>
  <c r="E17"/>
  <c r="D17"/>
  <c r="E16"/>
  <c r="D16"/>
  <c r="E15"/>
  <c r="D15"/>
  <c r="E14"/>
  <c r="G20" s="1"/>
  <c r="H50" i="1"/>
  <c r="H49"/>
  <c r="H48"/>
  <c r="H47"/>
  <c r="F54"/>
  <c r="F53"/>
  <c r="F52"/>
  <c r="F51"/>
  <c r="F50"/>
  <c r="F49"/>
  <c r="F48"/>
  <c r="E54"/>
  <c r="D88"/>
  <c r="D87"/>
  <c r="G98"/>
  <c r="G97"/>
  <c r="I97" s="1"/>
  <c r="G96"/>
  <c r="I96" s="1"/>
  <c r="G95"/>
  <c r="K95" s="1"/>
  <c r="G94"/>
  <c r="I94" s="1"/>
  <c r="K93"/>
  <c r="G93"/>
  <c r="I93" s="1"/>
  <c r="G92"/>
  <c r="I92" s="1"/>
  <c r="K91"/>
  <c r="H54" i="2" l="1"/>
  <c r="H15"/>
  <c r="H19"/>
  <c r="G53"/>
  <c r="H17"/>
  <c r="H33"/>
  <c r="H35"/>
  <c r="G36"/>
  <c r="H14"/>
  <c r="H16"/>
  <c r="H20"/>
  <c r="H47"/>
  <c r="G48"/>
  <c r="H51"/>
  <c r="H48"/>
  <c r="H18"/>
  <c r="G21"/>
  <c r="H24" s="1"/>
  <c r="H23" s="1"/>
  <c r="H49"/>
  <c r="G50"/>
  <c r="H53"/>
  <c r="G54"/>
  <c r="H57" s="1"/>
  <c r="H56" s="1"/>
  <c r="G15"/>
  <c r="G16"/>
  <c r="G17"/>
  <c r="G18"/>
  <c r="G19"/>
  <c r="H21"/>
  <c r="G32"/>
  <c r="G33"/>
  <c r="G34"/>
  <c r="G35"/>
  <c r="H37"/>
  <c r="H38" s="1"/>
  <c r="H50"/>
  <c r="G51"/>
  <c r="I65"/>
  <c r="I69"/>
  <c r="I81"/>
  <c r="I94"/>
  <c r="G37"/>
  <c r="H40" s="1"/>
  <c r="H39" s="1"/>
  <c r="G52"/>
  <c r="G49"/>
  <c r="H55" i="1"/>
  <c r="K94"/>
  <c r="K97"/>
  <c r="K92"/>
  <c r="I95"/>
  <c r="K96"/>
  <c r="G49"/>
  <c r="G52"/>
  <c r="G51"/>
  <c r="G54"/>
  <c r="H56" s="1"/>
  <c r="G50"/>
  <c r="G53"/>
  <c r="G48"/>
  <c r="D61"/>
  <c r="D60"/>
  <c r="D75"/>
  <c r="D74"/>
  <c r="H55" i="2" l="1"/>
  <c r="H22"/>
  <c r="G84" i="1"/>
  <c r="K84" s="1"/>
  <c r="G83"/>
  <c r="K83" s="1"/>
  <c r="G82"/>
  <c r="I82" s="1"/>
  <c r="G81"/>
  <c r="K81" s="1"/>
  <c r="G80"/>
  <c r="K80" s="1"/>
  <c r="G79"/>
  <c r="K79" s="1"/>
  <c r="K78"/>
  <c r="G71"/>
  <c r="G70"/>
  <c r="K70" s="1"/>
  <c r="G69"/>
  <c r="K69" s="1"/>
  <c r="G68"/>
  <c r="I68" s="1"/>
  <c r="G67"/>
  <c r="I67" s="1"/>
  <c r="G66"/>
  <c r="K66" s="1"/>
  <c r="G65"/>
  <c r="K65" s="1"/>
  <c r="K64"/>
  <c r="E36"/>
  <c r="I80" l="1"/>
  <c r="K82"/>
  <c r="K68"/>
  <c r="D15"/>
  <c r="I81"/>
  <c r="D20"/>
  <c r="K67"/>
  <c r="E16"/>
  <c r="E35"/>
  <c r="I66"/>
  <c r="I70"/>
  <c r="E17"/>
  <c r="H17" s="1"/>
  <c r="E15"/>
  <c r="D19"/>
  <c r="E20"/>
  <c r="H21" s="1"/>
  <c r="E31"/>
  <c r="H31" s="1"/>
  <c r="E34"/>
  <c r="I65"/>
  <c r="I69"/>
  <c r="I79"/>
  <c r="I83"/>
  <c r="D18"/>
  <c r="E19"/>
  <c r="H19" s="1"/>
  <c r="E33"/>
  <c r="E14"/>
  <c r="H14" s="1"/>
  <c r="D16"/>
  <c r="D17"/>
  <c r="E18"/>
  <c r="H18" s="1"/>
  <c r="D21"/>
  <c r="E32"/>
  <c r="H32" s="1"/>
  <c r="H33" l="1"/>
  <c r="H34"/>
  <c r="H16"/>
  <c r="H20"/>
  <c r="H15"/>
  <c r="G19"/>
  <c r="G21"/>
  <c r="H24" s="1"/>
  <c r="G20"/>
  <c r="G15"/>
  <c r="G17"/>
  <c r="G16"/>
  <c r="G18"/>
  <c r="G33"/>
  <c r="G37"/>
  <c r="G34"/>
  <c r="G35"/>
  <c r="G36"/>
  <c r="G32"/>
  <c r="I12" i="5" l="1"/>
  <c r="J12" s="1"/>
  <c r="L12" s="1"/>
  <c r="N12" s="1"/>
  <c r="I13" i="3"/>
  <c r="J13" s="1"/>
  <c r="L13" s="1"/>
  <c r="I11" i="5"/>
  <c r="J11" s="1"/>
  <c r="L11" s="1"/>
  <c r="N11" s="1"/>
  <c r="I12" i="3"/>
  <c r="J12" s="1"/>
  <c r="L12" s="1"/>
  <c r="I9" i="5"/>
  <c r="J9" s="1"/>
  <c r="L9" s="1"/>
  <c r="N9" s="1"/>
  <c r="I10" i="3"/>
  <c r="J10" s="1"/>
  <c r="L10" s="1"/>
  <c r="I10" i="5"/>
  <c r="J10" s="1"/>
  <c r="L10" s="1"/>
  <c r="N10" s="1"/>
  <c r="I11" i="3"/>
  <c r="J11" s="1"/>
  <c r="L11" s="1"/>
  <c r="I8" i="5"/>
  <c r="J8" s="1"/>
  <c r="L8" s="1"/>
  <c r="N8" s="1"/>
  <c r="I9" i="3"/>
  <c r="J9" s="1"/>
  <c r="L9" s="1"/>
  <c r="H39" i="1"/>
  <c r="I13" i="5"/>
  <c r="J13" s="1"/>
  <c r="L13" s="1"/>
  <c r="N13" s="1"/>
  <c r="I15" i="3"/>
  <c r="J15" s="1"/>
  <c r="L15" s="1"/>
  <c r="I14"/>
  <c r="J14" s="1"/>
  <c r="L14" s="1"/>
  <c r="I14" i="5"/>
  <c r="J14" s="1"/>
  <c r="L14" s="1"/>
  <c r="N14" s="1"/>
  <c r="H38" i="1"/>
  <c r="H22"/>
  <c r="H23"/>
</calcChain>
</file>

<file path=xl/comments1.xml><?xml version="1.0" encoding="utf-8"?>
<comments xmlns="http://schemas.openxmlformats.org/spreadsheetml/2006/main">
  <authors>
    <author>U0157923</author>
  </authors>
  <commentList>
    <comment ref="D24" authorId="0">
      <text>
        <r>
          <rPr>
            <sz val="10"/>
            <color indexed="81"/>
            <rFont val="Tahoma"/>
            <family val="2"/>
          </rPr>
          <t>Por ejemplo, al suponer una BASE IMPONIBLE de $ 100.000.000.- para el AC 2016 se observa que la tasa efectiva o real de IGC es de 22,95%.</t>
        </r>
        <r>
          <rPr>
            <sz val="9"/>
            <color indexed="81"/>
            <rFont val="Tahoma"/>
            <family val="2"/>
          </rPr>
          <t xml:space="preserve">
</t>
        </r>
      </text>
    </comment>
    <comment ref="D40" authorId="0">
      <text>
        <r>
          <rPr>
            <sz val="10"/>
            <color indexed="81"/>
            <rFont val="Tahoma"/>
            <family val="2"/>
          </rPr>
          <t>Por ejemplo, al suponer una BASE IMPONIBLE de $ 100.000.000.- a partir del AC 2017 se observa que la tasa efectiva o real de IGC es de 21,01%. Por lo que el sacrificio impositivo en términos de la tasa "real" o "efectiva" es menor con respecto al AT 2017.</t>
        </r>
        <r>
          <rPr>
            <sz val="9"/>
            <color indexed="81"/>
            <rFont val="Tahoma"/>
            <family val="2"/>
          </rPr>
          <t xml:space="preserve">
</t>
        </r>
      </text>
    </comment>
    <comment ref="D57" authorId="0">
      <text>
        <r>
          <rPr>
            <sz val="10"/>
            <color indexed="81"/>
            <rFont val="Tahoma"/>
            <family val="2"/>
          </rPr>
          <t>Por ejemplo, al suponer una BASE IMPONIBLE de $ 100.000.000.- a partir del AC 2017 se observa que la tasa "efectiva" o "real" de IGC para los contribuyentes "Funcionarios Públicos" (nuevo art. 52 bis LIR) es de 21,51%. Por lo que si comparamos con la Tabla de IGC que debe aplicarse al resto de los contribuyentes (21,01%), observamos que el sacrificio por impuesto ahora es mayor, lo que está en sintonía con los objetivos de la Reforma Tributaria para este grupo particular de contribuyentes.</t>
        </r>
      </text>
    </comment>
  </commentList>
</comments>
</file>

<file path=xl/comments2.xml><?xml version="1.0" encoding="utf-8"?>
<comments xmlns="http://schemas.openxmlformats.org/spreadsheetml/2006/main">
  <authors>
    <author>U0157923</author>
  </authors>
  <commentList>
    <comment ref="D24" authorId="0">
      <text>
        <r>
          <rPr>
            <sz val="10"/>
            <color indexed="81"/>
            <rFont val="Tahoma"/>
            <family val="2"/>
          </rPr>
          <t xml:space="preserve">Por ejemplo, si supone una BASE IMPONIBLE MENSUAL de $ 7.600.000.- para el AC 2016 se observa que la tasa "efectiva" o "real" del IÚSC llega a 21,47%.
</t>
        </r>
      </text>
    </comment>
    <comment ref="D40" authorId="0">
      <text>
        <r>
          <rPr>
            <sz val="10"/>
            <color indexed="81"/>
            <rFont val="Tahoma"/>
            <family val="2"/>
          </rPr>
          <t xml:space="preserve">Por ejemplo, si supone una BASE IMPONIBLE MENSUAL de $ 7.600.000.- a partir del AC 2017 se observa que la tasa "efectiva" o "real" del IÚSC llega a 19,66%.
</t>
        </r>
      </text>
    </comment>
    <comment ref="D57" authorId="0">
      <text>
        <r>
          <rPr>
            <sz val="10"/>
            <color indexed="81"/>
            <rFont val="Tahoma"/>
            <family val="2"/>
          </rPr>
          <t>Por ejemplo, al suponer una BASE IMPONIBLE de $ 7.600.000.- a partir del AC 2017 se observa que la tasa "efectiva" o "real" de IGC para los contribuyentes "Funcionarios Públicos" (nuevo art. 52 bis LIR) es de 19,72%. Por lo que si comparamos con la Tabla de IGC que debe aplicarse al resto de los contribuyentes (19,66%), observamos que el sacrificio por impuesto ahora es mayor, lo que está en sintonía con los objetivos de la Reforma Tributaria para este grupo particular de contribuyentes.</t>
        </r>
      </text>
    </comment>
  </commentList>
</comments>
</file>

<file path=xl/sharedStrings.xml><?xml version="1.0" encoding="utf-8"?>
<sst xmlns="http://schemas.openxmlformats.org/spreadsheetml/2006/main" count="246" uniqueCount="85">
  <si>
    <t>TABLA DE IMPUESTO GLOBAL COMPLEMENTARIO</t>
  </si>
  <si>
    <t xml:space="preserve">A.1- </t>
  </si>
  <si>
    <t>TRAMO</t>
  </si>
  <si>
    <t>RENTA NETA GLOBAL</t>
  </si>
  <si>
    <t>FACTOR</t>
  </si>
  <si>
    <t>CANTIDAD A REBAJAR</t>
  </si>
  <si>
    <t>DESDE</t>
  </si>
  <si>
    <t>HASTA</t>
  </si>
  <si>
    <t xml:space="preserve"> Y MAS</t>
  </si>
  <si>
    <t xml:space="preserve">A.2- </t>
  </si>
  <si>
    <t xml:space="preserve">B.1- </t>
  </si>
  <si>
    <t>Factor</t>
  </si>
  <si>
    <t xml:space="preserve">TASA DE IMPUESTO EFECTIVA MÁXIMA POR CADA TRAMO DE RENTA </t>
  </si>
  <si>
    <t>CÁLCULOS</t>
  </si>
  <si>
    <t>Desde</t>
  </si>
  <si>
    <t>Hasta</t>
  </si>
  <si>
    <t>EXENTO</t>
  </si>
  <si>
    <t xml:space="preserve">Exento </t>
  </si>
  <si>
    <t>Y MAS</t>
  </si>
  <si>
    <t>Más de 19.55%</t>
  </si>
  <si>
    <t xml:space="preserve">B.2- </t>
  </si>
  <si>
    <t>Más de 15.57%</t>
  </si>
  <si>
    <t>DESDE AT 2014 - HASTA AT-2017</t>
  </si>
  <si>
    <t>DESDE AT 2018</t>
  </si>
  <si>
    <t xml:space="preserve">B.3- </t>
  </si>
  <si>
    <t xml:space="preserve">A.3- </t>
  </si>
  <si>
    <t>PRESIDENTE DE LA REPÚBLICA</t>
  </si>
  <si>
    <t>MINISTROS DE ESTADO</t>
  </si>
  <si>
    <t>SUBSECRETARIOS</t>
  </si>
  <si>
    <t>SENADORES</t>
  </si>
  <si>
    <t>DIPUTADOS</t>
  </si>
  <si>
    <t>CREDITO POR RENTAS DISTINTAS A 42 N°1 SOBRE 150 UTA</t>
  </si>
  <si>
    <t>IMPUESTO POR TRAMOS</t>
  </si>
  <si>
    <t>BASE</t>
  </si>
  <si>
    <t>IMPUESTO SEGUN TABLA</t>
  </si>
  <si>
    <t>TASA EFECTIVA</t>
  </si>
  <si>
    <t>Más de 19.45%</t>
  </si>
  <si>
    <t>DESDE AT - 2018 FUNCIONARIOS PUBLICOS Art. 52 bis</t>
  </si>
  <si>
    <t>TABLA DE IMPUESTO UNICO DE SEGUNDA CATEGORIA</t>
  </si>
  <si>
    <t>RENTA NETA</t>
  </si>
  <si>
    <t>RLI / RETIRO</t>
  </si>
  <si>
    <t>IDPC</t>
  </si>
  <si>
    <t>ATRIBUCIÓN AFECTA A IGC</t>
  </si>
  <si>
    <t>IGC TRAMO</t>
  </si>
  <si>
    <t>REBAJA TRAMO</t>
  </si>
  <si>
    <t>IGC FINAL</t>
  </si>
  <si>
    <t>CREDITO
IDPC</t>
  </si>
  <si>
    <t>F-22
IGC ( Devolución)</t>
  </si>
  <si>
    <t>REGIMEN 14 A): RENTA ATRIBUIDA</t>
  </si>
  <si>
    <t>REGIMEN 14 B): RETIROS / DIVIDENDOS</t>
  </si>
  <si>
    <t>RETIRO / DIVIDENDO
AFECTO A IGC</t>
  </si>
  <si>
    <t>RESTITUCIÓN</t>
  </si>
  <si>
    <t>F-22
IGC ( Devolución )</t>
  </si>
  <si>
    <t>F-22
IGC ( Devolución )
Pre-Restitución</t>
  </si>
  <si>
    <t>Monto de la renta líquida imponible (UTA)</t>
  </si>
  <si>
    <t>Cantidad a rebajar (UTA)</t>
  </si>
  <si>
    <t>TABLA DEL IMPUESTO GLOBAL COMPLEMENTARIO</t>
  </si>
  <si>
    <t>Monto de la renta líquida imponible (UTM)</t>
  </si>
  <si>
    <t>Cantidad a rebajar (UTM)</t>
  </si>
  <si>
    <t>Vigente a partir del 1.01.2017 (AT 2018)</t>
  </si>
  <si>
    <t>CRÉDITO
IDPC</t>
  </si>
  <si>
    <t>1)</t>
  </si>
  <si>
    <t>IDPC a partir del 1.01.2018 (AT 2019)</t>
  </si>
  <si>
    <t>2)</t>
  </si>
  <si>
    <t>Discusión propuesta por el Editor de Contenidos</t>
  </si>
  <si>
    <t>3)</t>
  </si>
  <si>
    <t>Circular N° 71, de 23.07.2015</t>
  </si>
  <si>
    <t>IMPUESTO ÚNICO DE SEGUNDA CATEGORÍA (IÚSC)</t>
  </si>
  <si>
    <t>IMPUESTO GLOBAL COMPLEMENTARIO (IGC)</t>
  </si>
  <si>
    <t>ARTÍCULO 52 bis (DESDE AC 2017)</t>
  </si>
  <si>
    <t>UTA supuesta a Dic. 2016</t>
  </si>
  <si>
    <t>UTA supuesta a Dic. 2017</t>
  </si>
  <si>
    <t>(Valores estimados y que usted puede modificar con la UTA real)</t>
  </si>
  <si>
    <t>(Valores estimados y que usted puede modificar con el dato de la UTM real)</t>
  </si>
  <si>
    <t>UTM general supuesta para el año 2017</t>
  </si>
  <si>
    <t>UTM referencial Agosto 2016</t>
  </si>
  <si>
    <t>RLI/ ATRIBUCIÓN</t>
  </si>
  <si>
    <r>
      <t xml:space="preserve">A partir de la revisión y comprensión del esquema del </t>
    </r>
    <r>
      <rPr>
        <b/>
        <sz val="11"/>
        <color theme="1"/>
        <rFont val="Arial"/>
        <family val="2"/>
      </rPr>
      <t xml:space="preserve">"Régimen 14 A): Renta Atribuida" </t>
    </r>
    <r>
      <rPr>
        <sz val="11"/>
        <color theme="1"/>
        <rFont val="Arial"/>
        <family val="2"/>
      </rPr>
      <t>refiérase a lo siguiente:</t>
    </r>
  </si>
  <si>
    <t>Según el análisis, ¿cómo se financiará el Fisco a partir del AT 2018?, pues pareciera que por la vía de los impuestos finales saldrá "para atrás" con el régimen empresarial Atribuido. ¿Será tan así?</t>
  </si>
  <si>
    <t xml:space="preserve">¿Será posible "planificar tributariamente" en el nuevo sistema atribuido (cuidando no contravenir las normas antielusivas) de modo de controlar el resultado tributario y, por ende, el impacto tributario final en el dueño a partir de la Renta AT 2018? ¿usted qué opina? </t>
  </si>
  <si>
    <r>
      <t xml:space="preserve">A partir de la revisión y comprensión del esquema del </t>
    </r>
    <r>
      <rPr>
        <b/>
        <sz val="12"/>
        <color theme="1"/>
        <rFont val="Arial"/>
        <family val="2"/>
      </rPr>
      <t xml:space="preserve">"Régimen 14 B): Retiros/ Dividendos" </t>
    </r>
    <r>
      <rPr>
        <sz val="12"/>
        <color theme="1"/>
        <rFont val="Arial"/>
        <family val="2"/>
      </rPr>
      <t>refiérase a lo siguiente:</t>
    </r>
  </si>
  <si>
    <t>¿Cómo se explica ahora que en el Régimen alternativo Parcialmente Integrado a medida que aumenta la RLI de la Empresa, la cual a su vez es retirada por el dueño, este último ve incrementada su devolución por impuestos a la renta (maximizándola en el 4° Tramo de la tabla del IGC a partir del AT 2018)? Más aún, si la RLI de Empresa y los retiros del dueño totalizan $ 80.183.381.- se consigue que el Formulario 22 del dueño esté "CALZADO", esto es, sin pago ni devolución de impuestos, ¿cómo es posible también esta "maravilla" para las Empresas que opten por el Régimen de la letra B) del artículo 14 de la LIR?</t>
  </si>
  <si>
    <t>¿Cómo se explica en el Régimen de la Renta Atribuida que a medida que aumenta la RLI atribuida de la Empresa, el dueño verá incrementada su devolución de Impuestos a la Renta (maximizándose en el 5° tramo de la tabla de IGC a partir del AT 2018)?. Por otra parte, si la RLI atribuida de la Empresa fuera $ 139.920.000.- se consiguirá que el Formulario 22 del dueño esté "CALZADO", esto es, sin pago ni devolución de impuestos, entonces, ¿cómo es posible esta "maravilla" para las Empresas que deban optar por el Régimen de la letra A) del artículo 14 de la LIR?</t>
  </si>
  <si>
    <t>Según el análisis, ¿cómo se financiará también el Fisco a partir del AT 2019 (tasa IDPC 27%), pues pareciera que una vez más saldrá "para atrás" con el régimen empresarial Parcialmente Integrado, sobre todo si el dueño no realiza retiros ni distribuciones de dividendos? ¿será tan así?</t>
  </si>
  <si>
    <t>Por último, ¿será posible "planificar tributariamente" en el sistema Parcialmente Integrado (cuidando no contravenir las normas antielusivas) de modo de controlar cuánto retirar?¿usted qué opina?</t>
  </si>
</sst>
</file>

<file path=xl/styles.xml><?xml version="1.0" encoding="utf-8"?>
<styleSheet xmlns="http://schemas.openxmlformats.org/spreadsheetml/2006/main">
  <numFmts count="11">
    <numFmt numFmtId="43" formatCode="_-* #,##0.00_-;\-* #,##0.00_-;_-* &quot;-&quot;??_-;_-@_-"/>
    <numFmt numFmtId="164" formatCode="_-&quot;$&quot;\ * #,##0.00_-;\-&quot;$&quot;\ * #,##0.00_-;_-&quot;$&quot;\ * &quot;-&quot;??_-;_-@_-"/>
    <numFmt numFmtId="165" formatCode="_-* #,##0_-;\-* #,##0_-;_-* &quot;-&quot;??_-;_-@_-"/>
    <numFmt numFmtId="166" formatCode="_(* #,##0.00_);_(* \(#,##0.00\);_(* &quot;-&quot;??_);_(@_)"/>
    <numFmt numFmtId="167" formatCode="0.000"/>
    <numFmt numFmtId="168" formatCode="0.0"/>
    <numFmt numFmtId="169" formatCode="0.0%"/>
    <numFmt numFmtId="170" formatCode="_ * #,##0.00_ ;_ * \-#,##0.00_ ;_ * &quot;-&quot;??_ ;_ @_ "/>
    <numFmt numFmtId="171" formatCode="_(* #,##0_);_(* \(#,##0\);_(* &quot;-&quot;??_);_(@_)"/>
    <numFmt numFmtId="172" formatCode="_-* #,##0.000_-;\-* #,##0.000_-;_-* &quot;-&quot;??_-;_-@_-"/>
    <numFmt numFmtId="173" formatCode="_-* #,##0_-;\-* #,##0_-;_-* &quot;-&quot;???_-;_-@_-"/>
  </numFmts>
  <fonts count="29">
    <font>
      <sz val="11"/>
      <color theme="1"/>
      <name val="Calibri"/>
      <family val="2"/>
      <scheme val="minor"/>
    </font>
    <font>
      <sz val="11"/>
      <color theme="1"/>
      <name val="Calibri"/>
      <family val="2"/>
      <scheme val="minor"/>
    </font>
    <font>
      <sz val="11"/>
      <color theme="1"/>
      <name val="Arial"/>
      <family val="2"/>
    </font>
    <font>
      <b/>
      <sz val="11"/>
      <name val="Arial"/>
      <family val="2"/>
    </font>
    <font>
      <b/>
      <u/>
      <sz val="11"/>
      <name val="Arial"/>
      <family val="2"/>
    </font>
    <font>
      <sz val="11"/>
      <name val="Arial"/>
      <family val="2"/>
    </font>
    <font>
      <sz val="11"/>
      <color rgb="FFFF0000"/>
      <name val="Arial"/>
      <family val="2"/>
    </font>
    <font>
      <b/>
      <sz val="11"/>
      <color theme="0"/>
      <name val="Arial"/>
      <family val="2"/>
    </font>
    <font>
      <b/>
      <sz val="8"/>
      <color theme="0"/>
      <name val="Arial"/>
      <family val="2"/>
    </font>
    <font>
      <b/>
      <sz val="11"/>
      <color theme="1"/>
      <name val="Arial"/>
      <family val="2"/>
    </font>
    <font>
      <b/>
      <sz val="10"/>
      <color rgb="FF000000"/>
      <name val="Arial"/>
      <family val="2"/>
    </font>
    <font>
      <b/>
      <sz val="11"/>
      <color rgb="FF000000"/>
      <name val="Arial"/>
      <family val="2"/>
    </font>
    <font>
      <sz val="10"/>
      <name val="Arial"/>
      <family val="2"/>
    </font>
    <font>
      <sz val="10"/>
      <name val="Times New Roman"/>
      <family val="1"/>
    </font>
    <font>
      <b/>
      <sz val="11"/>
      <color rgb="FFFF0000"/>
      <name val="Arial"/>
      <family val="2"/>
    </font>
    <font>
      <b/>
      <sz val="11"/>
      <color theme="9" tint="-0.249977111117893"/>
      <name val="Arial"/>
      <family val="2"/>
    </font>
    <font>
      <sz val="9"/>
      <color indexed="81"/>
      <name val="Tahoma"/>
      <family val="2"/>
    </font>
    <font>
      <sz val="10"/>
      <color indexed="81"/>
      <name val="Tahoma"/>
      <family val="2"/>
    </font>
    <font>
      <b/>
      <u/>
      <sz val="11"/>
      <color theme="9" tint="-0.249977111117893"/>
      <name val="Arial"/>
      <family val="2"/>
    </font>
    <font>
      <b/>
      <sz val="16"/>
      <color theme="3"/>
      <name val="Arial"/>
      <family val="2"/>
    </font>
    <font>
      <b/>
      <sz val="18"/>
      <color theme="3"/>
      <name val="Arial"/>
      <family val="2"/>
    </font>
    <font>
      <b/>
      <sz val="14"/>
      <color theme="9" tint="-0.249977111117893"/>
      <name val="Arial"/>
      <family val="2"/>
    </font>
    <font>
      <sz val="14"/>
      <color theme="1"/>
      <name val="Arial"/>
      <family val="2"/>
    </font>
    <font>
      <sz val="11"/>
      <color theme="9" tint="-0.249977111117893"/>
      <name val="Arial"/>
      <family val="2"/>
    </font>
    <font>
      <i/>
      <sz val="11"/>
      <color theme="1"/>
      <name val="Arial"/>
      <family val="2"/>
    </font>
    <font>
      <sz val="12"/>
      <color theme="1"/>
      <name val="Arial"/>
      <family val="2"/>
    </font>
    <font>
      <b/>
      <u/>
      <sz val="12"/>
      <color theme="9" tint="-0.249977111117893"/>
      <name val="Arial"/>
      <family val="2"/>
    </font>
    <font>
      <b/>
      <sz val="12"/>
      <color theme="1"/>
      <name val="Arial"/>
      <family val="2"/>
    </font>
    <font>
      <i/>
      <sz val="12"/>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FF"/>
        <bgColor rgb="FF000000"/>
      </patternFill>
    </fill>
    <fill>
      <patternFill patternType="solid">
        <fgColor theme="1" tint="0.499984740745262"/>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3" fillId="0" borderId="0" applyFont="0" applyFill="0" applyBorder="0" applyAlignment="0" applyProtection="0"/>
    <xf numFmtId="170" fontId="12"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0" fontId="12" fillId="0" borderId="0"/>
    <xf numFmtId="0" fontId="13" fillId="0" borderId="0"/>
    <xf numFmtId="0" fontId="13" fillId="0" borderId="0"/>
    <xf numFmtId="9" fontId="13" fillId="0" borderId="0" applyFont="0" applyFill="0" applyBorder="0" applyAlignment="0" applyProtection="0"/>
    <xf numFmtId="9" fontId="12" fillId="0" borderId="0" applyFont="0" applyFill="0" applyBorder="0" applyAlignment="0" applyProtection="0"/>
  </cellStyleXfs>
  <cellXfs count="169">
    <xf numFmtId="0" fontId="0" fillId="0" borderId="0" xfId="0"/>
    <xf numFmtId="0" fontId="4" fillId="2" borderId="3" xfId="0" applyFont="1" applyFill="1" applyBorder="1" applyAlignment="1">
      <alignment horizontal="center" vertical="center"/>
    </xf>
    <xf numFmtId="0" fontId="7" fillId="5" borderId="3" xfId="0" applyFont="1" applyFill="1" applyBorder="1" applyAlignment="1">
      <alignment horizontal="center" vertical="center" wrapText="1"/>
    </xf>
    <xf numFmtId="165" fontId="2" fillId="0" borderId="3" xfId="1" applyNumberFormat="1" applyFont="1" applyBorder="1" applyAlignment="1">
      <alignment vertical="center" wrapText="1"/>
    </xf>
    <xf numFmtId="168" fontId="2" fillId="0" borderId="3" xfId="0" applyNumberFormat="1" applyFont="1" applyBorder="1" applyAlignment="1">
      <alignment horizontal="right" vertical="center" wrapText="1"/>
    </xf>
    <xf numFmtId="0" fontId="2" fillId="0" borderId="3" xfId="0" applyFont="1" applyBorder="1" applyAlignment="1">
      <alignment horizontal="right" vertical="center" wrapText="1"/>
    </xf>
    <xf numFmtId="0" fontId="10" fillId="0" borderId="12" xfId="0" applyFont="1" applyBorder="1" applyAlignment="1">
      <alignment horizontal="center" vertical="center" wrapText="1"/>
    </xf>
    <xf numFmtId="169" fontId="2" fillId="0" borderId="3" xfId="2" applyNumberFormat="1" applyFont="1" applyBorder="1" applyAlignment="1">
      <alignment horizontal="right" vertical="center" wrapText="1"/>
    </xf>
    <xf numFmtId="4" fontId="2" fillId="0" borderId="3" xfId="0" applyNumberFormat="1" applyFont="1" applyBorder="1" applyAlignment="1">
      <alignment horizontal="right" vertical="center" wrapText="1"/>
    </xf>
    <xf numFmtId="10" fontId="11" fillId="0" borderId="1" xfId="0"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43" fontId="2" fillId="0" borderId="3" xfId="0" applyNumberFormat="1" applyFont="1" applyBorder="1" applyAlignment="1">
      <alignment horizontal="right" vertical="center" wrapText="1"/>
    </xf>
    <xf numFmtId="0" fontId="10" fillId="0" borderId="7" xfId="0" applyFont="1" applyBorder="1" applyAlignment="1">
      <alignment horizontal="center" vertical="center" wrapText="1"/>
    </xf>
    <xf numFmtId="0" fontId="2" fillId="0" borderId="0" xfId="0" applyFont="1" applyAlignment="1">
      <alignment vertical="center"/>
    </xf>
    <xf numFmtId="43" fontId="2" fillId="0" borderId="0" xfId="1" applyNumberFormat="1" applyFont="1" applyAlignment="1">
      <alignment vertical="center"/>
    </xf>
    <xf numFmtId="165" fontId="2" fillId="0" borderId="0" xfId="1" applyNumberFormat="1" applyFont="1" applyAlignment="1">
      <alignment vertical="center"/>
    </xf>
    <xf numFmtId="0" fontId="2" fillId="0" borderId="0" xfId="0" applyFont="1" applyAlignment="1">
      <alignment horizontal="center" vertical="center"/>
    </xf>
    <xf numFmtId="43" fontId="2" fillId="0" borderId="0" xfId="1" applyNumberFormat="1" applyFont="1" applyAlignment="1">
      <alignment horizontal="center" vertical="center"/>
    </xf>
    <xf numFmtId="165" fontId="2" fillId="0" borderId="0" xfId="1" applyNumberFormat="1" applyFont="1" applyAlignment="1">
      <alignment horizontal="center" vertical="center"/>
    </xf>
    <xf numFmtId="0" fontId="5" fillId="0" borderId="3" xfId="0" applyFont="1" applyFill="1" applyBorder="1" applyAlignment="1">
      <alignment vertical="center"/>
    </xf>
    <xf numFmtId="2" fontId="5" fillId="0" borderId="3" xfId="0" applyNumberFormat="1" applyFont="1" applyFill="1" applyBorder="1" applyAlignment="1">
      <alignment vertical="center"/>
    </xf>
    <xf numFmtId="166" fontId="5" fillId="0" borderId="3" xfId="1" applyNumberFormat="1" applyFont="1" applyFill="1" applyBorder="1" applyAlignment="1">
      <alignment vertical="center"/>
    </xf>
    <xf numFmtId="167" fontId="5" fillId="4" borderId="3" xfId="0" applyNumberFormat="1" applyFont="1" applyFill="1" applyBorder="1" applyAlignment="1">
      <alignment vertical="center"/>
    </xf>
    <xf numFmtId="2" fontId="5" fillId="0" borderId="3" xfId="1" applyNumberFormat="1" applyFont="1" applyFill="1" applyBorder="1" applyAlignment="1">
      <alignment vertical="center"/>
    </xf>
    <xf numFmtId="43" fontId="5" fillId="0" borderId="0" xfId="1" applyNumberFormat="1" applyFont="1" applyFill="1" applyBorder="1" applyAlignment="1">
      <alignment vertical="center"/>
    </xf>
    <xf numFmtId="2" fontId="2" fillId="0" borderId="0" xfId="0" applyNumberFormat="1" applyFont="1" applyBorder="1" applyAlignment="1">
      <alignment vertical="center"/>
    </xf>
    <xf numFmtId="43" fontId="6" fillId="0" borderId="0" xfId="1" applyNumberFormat="1" applyFont="1" applyFill="1" applyBorder="1" applyAlignment="1">
      <alignment vertical="center"/>
    </xf>
    <xf numFmtId="0" fontId="5" fillId="0" borderId="0" xfId="0" applyFont="1" applyFill="1" applyBorder="1" applyAlignment="1">
      <alignment vertical="center"/>
    </xf>
    <xf numFmtId="166" fontId="5" fillId="0" borderId="0" xfId="1" applyNumberFormat="1" applyFont="1" applyFill="1" applyBorder="1" applyAlignment="1">
      <alignment horizontal="right"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43" fontId="2" fillId="0" borderId="0" xfId="1" applyNumberFormat="1" applyFont="1" applyBorder="1" applyAlignment="1">
      <alignment vertical="center"/>
    </xf>
    <xf numFmtId="0" fontId="2" fillId="0" borderId="0" xfId="0" applyFont="1" applyBorder="1" applyAlignment="1">
      <alignment vertical="center"/>
    </xf>
    <xf numFmtId="10" fontId="2" fillId="0" borderId="0" xfId="2" applyNumberFormat="1" applyFont="1" applyAlignment="1">
      <alignment vertical="center"/>
    </xf>
    <xf numFmtId="0" fontId="9" fillId="0" borderId="0" xfId="0" applyFont="1" applyAlignment="1">
      <alignment horizontal="center" vertical="center"/>
    </xf>
    <xf numFmtId="0" fontId="2" fillId="0" borderId="3" xfId="0" applyFont="1" applyBorder="1" applyAlignment="1">
      <alignment vertical="center"/>
    </xf>
    <xf numFmtId="10" fontId="2" fillId="0" borderId="3" xfId="2" applyNumberFormat="1" applyFont="1" applyBorder="1" applyAlignment="1">
      <alignment vertical="center"/>
    </xf>
    <xf numFmtId="43" fontId="2" fillId="0" borderId="3" xfId="0" applyNumberFormat="1" applyFont="1" applyBorder="1" applyAlignment="1">
      <alignment vertical="center"/>
    </xf>
    <xf numFmtId="43" fontId="2" fillId="0" borderId="11" xfId="1" applyNumberFormat="1" applyFont="1" applyBorder="1" applyAlignment="1">
      <alignment vertical="center"/>
    </xf>
    <xf numFmtId="0" fontId="2" fillId="0" borderId="11" xfId="0" applyFont="1" applyBorder="1" applyAlignment="1">
      <alignment vertical="center"/>
    </xf>
    <xf numFmtId="165" fontId="2" fillId="0" borderId="0" xfId="0" applyNumberFormat="1" applyFont="1" applyAlignment="1">
      <alignment vertical="center"/>
    </xf>
    <xf numFmtId="166" fontId="5" fillId="0" borderId="0" xfId="1" applyNumberFormat="1" applyFont="1" applyFill="1" applyBorder="1" applyAlignment="1">
      <alignment vertical="center"/>
    </xf>
    <xf numFmtId="167" fontId="5" fillId="4" borderId="0" xfId="0" applyNumberFormat="1" applyFont="1" applyFill="1" applyBorder="1" applyAlignment="1">
      <alignment vertical="center"/>
    </xf>
    <xf numFmtId="171" fontId="5" fillId="0" borderId="0" xfId="1" applyNumberFormat="1" applyFont="1" applyFill="1" applyBorder="1" applyAlignment="1">
      <alignment vertical="center"/>
    </xf>
    <xf numFmtId="10" fontId="6" fillId="0" borderId="0" xfId="2" applyNumberFormat="1" applyFont="1" applyFill="1" applyBorder="1" applyAlignment="1">
      <alignment vertical="center"/>
    </xf>
    <xf numFmtId="0" fontId="7" fillId="5"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169" fontId="2" fillId="3" borderId="3" xfId="2" applyNumberFormat="1" applyFont="1" applyFill="1" applyBorder="1" applyAlignment="1">
      <alignment horizontal="right" vertical="center" wrapText="1"/>
    </xf>
    <xf numFmtId="168" fontId="5" fillId="0" borderId="3" xfId="0" applyNumberFormat="1" applyFont="1" applyFill="1" applyBorder="1" applyAlignment="1">
      <alignment horizontal="center" vertical="center"/>
    </xf>
    <xf numFmtId="167" fontId="5" fillId="6" borderId="3" xfId="0" applyNumberFormat="1" applyFont="1" applyFill="1" applyBorder="1" applyAlignment="1">
      <alignment vertical="center"/>
    </xf>
    <xf numFmtId="10" fontId="6" fillId="0" borderId="13" xfId="2" applyNumberFormat="1" applyFont="1" applyFill="1" applyBorder="1" applyAlignment="1">
      <alignment vertical="center"/>
    </xf>
    <xf numFmtId="10" fontId="6" fillId="0" borderId="11" xfId="2" applyNumberFormat="1" applyFont="1" applyFill="1" applyBorder="1" applyAlignment="1">
      <alignment vertical="center"/>
    </xf>
    <xf numFmtId="0" fontId="2" fillId="0" borderId="10" xfId="0" applyFont="1" applyBorder="1" applyAlignment="1">
      <alignment vertical="center"/>
    </xf>
    <xf numFmtId="165" fontId="2" fillId="0" borderId="13" xfId="1" applyNumberFormat="1" applyFont="1" applyBorder="1" applyAlignment="1">
      <alignment vertical="center"/>
    </xf>
    <xf numFmtId="165" fontId="9" fillId="7" borderId="3" xfId="1" applyNumberFormat="1" applyFont="1" applyFill="1" applyBorder="1" applyAlignment="1">
      <alignment vertical="center"/>
    </xf>
    <xf numFmtId="165" fontId="2" fillId="0" borderId="3" xfId="0" applyNumberFormat="1" applyFont="1" applyBorder="1" applyAlignment="1">
      <alignment vertical="center"/>
    </xf>
    <xf numFmtId="165" fontId="9" fillId="7" borderId="10" xfId="1" applyNumberFormat="1" applyFont="1" applyFill="1" applyBorder="1" applyAlignment="1">
      <alignment vertical="center"/>
    </xf>
    <xf numFmtId="10" fontId="6" fillId="0" borderId="3" xfId="2" applyNumberFormat="1" applyFont="1" applyFill="1" applyBorder="1" applyAlignment="1">
      <alignment vertical="center"/>
    </xf>
    <xf numFmtId="166" fontId="3" fillId="7" borderId="3" xfId="1" applyNumberFormat="1" applyFont="1" applyFill="1" applyBorder="1" applyAlignment="1">
      <alignment vertical="center"/>
    </xf>
    <xf numFmtId="0" fontId="3" fillId="7" borderId="3" xfId="0" applyFont="1" applyFill="1" applyBorder="1" applyAlignment="1">
      <alignment vertical="center"/>
    </xf>
    <xf numFmtId="10" fontId="2" fillId="3" borderId="3" xfId="2" applyNumberFormat="1" applyFont="1" applyFill="1" applyBorder="1" applyAlignment="1">
      <alignment vertical="center"/>
    </xf>
    <xf numFmtId="165" fontId="2" fillId="0" borderId="0" xfId="1" applyNumberFormat="1" applyFont="1" applyBorder="1" applyAlignment="1">
      <alignment vertical="center" wrapText="1"/>
    </xf>
    <xf numFmtId="168" fontId="2" fillId="0" borderId="0" xfId="0" applyNumberFormat="1" applyFont="1" applyBorder="1" applyAlignment="1">
      <alignment horizontal="right" vertical="center" wrapText="1"/>
    </xf>
    <xf numFmtId="169" fontId="2" fillId="0" borderId="0" xfId="2" applyNumberFormat="1" applyFont="1" applyBorder="1" applyAlignment="1">
      <alignment horizontal="right" vertical="center" wrapText="1"/>
    </xf>
    <xf numFmtId="4" fontId="2" fillId="0" borderId="0" xfId="0" applyNumberFormat="1" applyFont="1" applyBorder="1" applyAlignment="1">
      <alignment horizontal="right" vertical="center" wrapText="1"/>
    </xf>
    <xf numFmtId="10" fontId="11" fillId="0" borderId="0" xfId="0" applyNumberFormat="1" applyFont="1" applyBorder="1" applyAlignment="1">
      <alignment horizontal="center" vertical="center" wrapText="1"/>
    </xf>
    <xf numFmtId="43" fontId="2" fillId="0" borderId="0" xfId="0" applyNumberFormat="1" applyFont="1" applyBorder="1" applyAlignment="1">
      <alignment vertical="center"/>
    </xf>
    <xf numFmtId="0" fontId="5" fillId="0" borderId="3" xfId="0" applyFont="1" applyFill="1" applyBorder="1" applyAlignment="1">
      <alignment horizontal="center" vertical="center"/>
    </xf>
    <xf numFmtId="0" fontId="3" fillId="7" borderId="3" xfId="0" applyFont="1" applyFill="1" applyBorder="1" applyAlignment="1">
      <alignment horizontal="center" vertical="center"/>
    </xf>
    <xf numFmtId="165" fontId="2" fillId="0" borderId="3" xfId="1" applyNumberFormat="1" applyFont="1" applyBorder="1" applyAlignment="1">
      <alignment horizontal="center" vertical="center" wrapText="1"/>
    </xf>
    <xf numFmtId="165" fontId="2" fillId="0" borderId="0" xfId="1" applyNumberFormat="1" applyFont="1" applyBorder="1" applyAlignment="1">
      <alignment horizontal="center" vertical="center" wrapText="1"/>
    </xf>
    <xf numFmtId="9" fontId="3" fillId="2" borderId="3" xfId="0" applyNumberFormat="1" applyFont="1" applyFill="1" applyBorder="1" applyAlignment="1">
      <alignment horizontal="center" vertical="center"/>
    </xf>
    <xf numFmtId="165" fontId="2" fillId="0" borderId="0" xfId="0" applyNumberFormat="1" applyFont="1" applyAlignment="1">
      <alignment horizontal="center" vertical="center"/>
    </xf>
    <xf numFmtId="173" fontId="2" fillId="0" borderId="0" xfId="0" applyNumberFormat="1" applyFont="1" applyAlignment="1">
      <alignment horizontal="center" vertical="center"/>
    </xf>
    <xf numFmtId="165" fontId="2" fillId="0" borderId="3" xfId="1" applyNumberFormat="1" applyFont="1" applyBorder="1" applyAlignment="1">
      <alignment horizontal="center" vertical="center"/>
    </xf>
    <xf numFmtId="165" fontId="2" fillId="0" borderId="3" xfId="1" applyNumberFormat="1" applyFont="1" applyBorder="1" applyAlignment="1">
      <alignment horizontal="right" vertical="center"/>
    </xf>
    <xf numFmtId="172" fontId="2" fillId="0" borderId="3" xfId="1" applyNumberFormat="1" applyFont="1" applyBorder="1" applyAlignment="1">
      <alignment horizontal="right" vertical="center"/>
    </xf>
    <xf numFmtId="165" fontId="2" fillId="3" borderId="3" xfId="1" applyNumberFormat="1" applyFont="1" applyFill="1" applyBorder="1" applyAlignment="1">
      <alignment horizontal="center" vertical="center"/>
    </xf>
    <xf numFmtId="172" fontId="2" fillId="3" borderId="3" xfId="1" applyNumberFormat="1" applyFont="1" applyFill="1" applyBorder="1" applyAlignment="1">
      <alignment horizontal="right" vertical="center"/>
    </xf>
    <xf numFmtId="0" fontId="2" fillId="0" borderId="3" xfId="0" applyFont="1" applyBorder="1" applyAlignment="1">
      <alignment horizontal="center" vertical="center"/>
    </xf>
    <xf numFmtId="9" fontId="3" fillId="2" borderId="11"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165" fontId="14" fillId="10" borderId="3" xfId="1" applyNumberFormat="1" applyFont="1" applyFill="1" applyBorder="1" applyAlignment="1">
      <alignment vertical="center" wrapText="1"/>
    </xf>
    <xf numFmtId="171" fontId="5" fillId="10" borderId="3" xfId="1" applyNumberFormat="1" applyFont="1" applyFill="1" applyBorder="1" applyAlignment="1">
      <alignment vertical="center"/>
    </xf>
    <xf numFmtId="10" fontId="14" fillId="9" borderId="3" xfId="2" applyNumberFormat="1" applyFont="1" applyFill="1" applyBorder="1" applyAlignment="1">
      <alignment horizontal="center" vertical="center"/>
    </xf>
    <xf numFmtId="2" fontId="2" fillId="11" borderId="0" xfId="0" applyNumberFormat="1" applyFont="1" applyFill="1" applyBorder="1" applyAlignment="1">
      <alignment vertical="center"/>
    </xf>
    <xf numFmtId="0" fontId="2" fillId="11" borderId="0" xfId="0" applyFont="1" applyFill="1" applyBorder="1" applyAlignment="1">
      <alignment horizontal="center" vertical="center"/>
    </xf>
    <xf numFmtId="171" fontId="5" fillId="11" borderId="0" xfId="1" applyNumberFormat="1" applyFont="1" applyFill="1" applyBorder="1" applyAlignment="1">
      <alignment vertical="center"/>
    </xf>
    <xf numFmtId="165" fontId="2" fillId="10" borderId="3" xfId="1" applyNumberFormat="1" applyFont="1" applyFill="1" applyBorder="1" applyAlignment="1">
      <alignment horizontal="center" vertical="center"/>
    </xf>
    <xf numFmtId="0" fontId="3" fillId="2" borderId="3" xfId="0" applyFont="1" applyFill="1" applyBorder="1" applyAlignment="1">
      <alignment horizontal="center" vertical="center" wrapText="1"/>
    </xf>
    <xf numFmtId="165" fontId="2" fillId="11" borderId="3" xfId="1" applyNumberFormat="1" applyFont="1" applyFill="1" applyBorder="1" applyAlignment="1">
      <alignment horizontal="center" vertical="center"/>
    </xf>
    <xf numFmtId="165" fontId="2" fillId="0" borderId="0" xfId="1" applyNumberFormat="1" applyFont="1" applyAlignment="1">
      <alignment horizontal="left" vertical="center"/>
    </xf>
    <xf numFmtId="0" fontId="18" fillId="0" borderId="0" xfId="0" applyFont="1" applyAlignment="1">
      <alignment horizontal="left" vertical="center"/>
    </xf>
    <xf numFmtId="0" fontId="2" fillId="0" borderId="8" xfId="0" applyFont="1" applyBorder="1" applyAlignment="1">
      <alignment horizontal="center" vertical="center"/>
    </xf>
    <xf numFmtId="0" fontId="6" fillId="11" borderId="0" xfId="0" applyFont="1" applyFill="1" applyAlignment="1">
      <alignment horizontal="left" vertical="center"/>
    </xf>
    <xf numFmtId="0" fontId="2" fillId="8" borderId="0" xfId="0" applyFont="1" applyFill="1" applyAlignment="1">
      <alignment vertical="center"/>
    </xf>
    <xf numFmtId="43" fontId="2" fillId="8" borderId="0" xfId="1" applyNumberFormat="1" applyFont="1" applyFill="1" applyAlignment="1">
      <alignment vertical="center"/>
    </xf>
    <xf numFmtId="165" fontId="2" fillId="8" borderId="0" xfId="1" applyNumberFormat="1" applyFont="1" applyFill="1" applyAlignment="1">
      <alignment vertical="center"/>
    </xf>
    <xf numFmtId="0" fontId="2" fillId="8" borderId="0" xfId="0" applyFont="1" applyFill="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65" fontId="2" fillId="8" borderId="0" xfId="1" applyNumberFormat="1" applyFont="1" applyFill="1" applyAlignment="1">
      <alignment horizontal="center" vertical="center"/>
    </xf>
    <xf numFmtId="0" fontId="2" fillId="0" borderId="0" xfId="0" applyFont="1" applyBorder="1" applyAlignment="1">
      <alignment horizontal="center" vertical="center"/>
    </xf>
    <xf numFmtId="165" fontId="9" fillId="0" borderId="0" xfId="1" applyNumberFormat="1" applyFont="1" applyAlignment="1">
      <alignment horizontal="center" vertical="center"/>
    </xf>
    <xf numFmtId="165" fontId="24" fillId="0" borderId="0" xfId="1" applyNumberFormat="1" applyFont="1" applyAlignment="1">
      <alignment horizontal="center" vertical="center"/>
    </xf>
    <xf numFmtId="0" fontId="24" fillId="0" borderId="0" xfId="0" applyFont="1" applyAlignment="1">
      <alignment vertical="center" wrapText="1"/>
    </xf>
    <xf numFmtId="0" fontId="25" fillId="8" borderId="0" xfId="0" applyFont="1" applyFill="1" applyAlignment="1">
      <alignment horizontal="center" vertical="center"/>
    </xf>
    <xf numFmtId="0" fontId="25" fillId="0" borderId="0" xfId="0" applyFont="1" applyAlignment="1">
      <alignment horizontal="center" vertical="center"/>
    </xf>
    <xf numFmtId="0" fontId="26" fillId="0" borderId="0" xfId="0" applyFont="1" applyAlignment="1">
      <alignment horizontal="left" vertical="center"/>
    </xf>
    <xf numFmtId="165" fontId="25" fillId="0" borderId="0" xfId="1" applyNumberFormat="1" applyFont="1" applyAlignment="1">
      <alignment horizontal="left" vertical="center"/>
    </xf>
    <xf numFmtId="173" fontId="25" fillId="0" borderId="0" xfId="0" applyNumberFormat="1" applyFont="1" applyAlignment="1">
      <alignment horizontal="center" vertical="center"/>
    </xf>
    <xf numFmtId="165" fontId="25" fillId="0" borderId="0" xfId="0" applyNumberFormat="1" applyFont="1" applyAlignment="1">
      <alignment horizontal="center" vertical="center"/>
    </xf>
    <xf numFmtId="165" fontId="25" fillId="0" borderId="0" xfId="1" applyNumberFormat="1"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vertical="center"/>
    </xf>
    <xf numFmtId="0" fontId="3" fillId="8" borderId="1"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8" borderId="4"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43" fontId="7" fillId="5" borderId="4" xfId="1" applyNumberFormat="1" applyFont="1" applyFill="1" applyBorder="1" applyAlignment="1">
      <alignment horizontal="center" vertical="center" wrapText="1"/>
    </xf>
    <xf numFmtId="43" fontId="7" fillId="5" borderId="5" xfId="1" applyNumberFormat="1" applyFont="1" applyFill="1" applyBorder="1" applyAlignment="1">
      <alignment horizontal="center" vertical="center" wrapText="1"/>
    </xf>
    <xf numFmtId="43" fontId="7" fillId="5" borderId="6" xfId="1" applyNumberFormat="1" applyFont="1" applyFill="1" applyBorder="1" applyAlignment="1">
      <alignment horizontal="center" vertical="center" wrapText="1"/>
    </xf>
    <xf numFmtId="43" fontId="7" fillId="5" borderId="7" xfId="1" applyNumberFormat="1" applyFont="1" applyFill="1" applyBorder="1" applyAlignment="1">
      <alignment horizontal="center" vertical="center" wrapText="1"/>
    </xf>
    <xf numFmtId="43" fontId="7" fillId="5" borderId="8" xfId="1" applyNumberFormat="1" applyFont="1" applyFill="1" applyBorder="1" applyAlignment="1">
      <alignment horizontal="center" vertical="center" wrapText="1"/>
    </xf>
    <xf numFmtId="43" fontId="7" fillId="5" borderId="9" xfId="1" applyNumberFormat="1" applyFont="1" applyFill="1" applyBorder="1" applyAlignment="1">
      <alignment horizontal="center" vertical="center" wrapText="1"/>
    </xf>
    <xf numFmtId="10" fontId="14" fillId="9" borderId="10" xfId="2" applyNumberFormat="1" applyFont="1" applyFill="1" applyBorder="1" applyAlignment="1">
      <alignment horizontal="center" vertical="center"/>
    </xf>
    <xf numFmtId="10" fontId="14" fillId="9" borderId="11" xfId="2" applyNumberFormat="1" applyFont="1" applyFill="1" applyBorder="1" applyAlignment="1">
      <alignment horizontal="center" vertical="center"/>
    </xf>
    <xf numFmtId="10" fontId="6" fillId="0" borderId="0" xfId="2" applyNumberFormat="1" applyFont="1" applyFill="1" applyBorder="1" applyAlignment="1">
      <alignment horizontal="center" vertical="center"/>
    </xf>
    <xf numFmtId="0" fontId="15" fillId="8" borderId="7"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7"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1" xfId="0" applyFont="1" applyFill="1" applyBorder="1" applyAlignment="1">
      <alignment horizontal="center" vertical="center" wrapText="1"/>
    </xf>
    <xf numFmtId="43" fontId="7" fillId="5" borderId="14" xfId="1" applyNumberFormat="1" applyFont="1" applyFill="1" applyBorder="1" applyAlignment="1">
      <alignment horizontal="center" vertical="center" wrapText="1"/>
    </xf>
    <xf numFmtId="43" fontId="7" fillId="5" borderId="0" xfId="1" applyNumberFormat="1" applyFont="1" applyFill="1" applyBorder="1" applyAlignment="1">
      <alignment horizontal="center" vertical="center" wrapText="1"/>
    </xf>
    <xf numFmtId="43" fontId="7" fillId="5" borderId="15" xfId="1" applyNumberFormat="1" applyFont="1" applyFill="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165" fontId="24" fillId="0" borderId="0" xfId="1" applyNumberFormat="1" applyFont="1" applyAlignment="1">
      <alignment horizontal="left" vertical="center" wrapText="1"/>
    </xf>
    <xf numFmtId="0" fontId="19" fillId="0" borderId="0" xfId="0" applyFont="1" applyAlignment="1">
      <alignment horizontal="center" vertical="center"/>
    </xf>
    <xf numFmtId="0" fontId="3" fillId="10"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23" fillId="0" borderId="8" xfId="0" applyFont="1" applyBorder="1" applyAlignment="1">
      <alignment horizontal="center" vertical="center"/>
    </xf>
    <xf numFmtId="0" fontId="28" fillId="0" borderId="0" xfId="0" applyFont="1" applyAlignment="1">
      <alignment horizontal="left" vertical="center" wrapText="1"/>
    </xf>
  </cellXfs>
  <cellStyles count="14">
    <cellStyle name="Comma" xfId="1" builtinId="3"/>
    <cellStyle name="Millares 2" xfId="3"/>
    <cellStyle name="Millares 2 2" xfId="4"/>
    <cellStyle name="Millares 3" xfId="5"/>
    <cellStyle name="Millares 4" xfId="6"/>
    <cellStyle name="Millares 5" xfId="7"/>
    <cellStyle name="Moneda 2" xfId="8"/>
    <cellStyle name="Normal" xfId="0" builtinId="0"/>
    <cellStyle name="Normal 2" xfId="9"/>
    <cellStyle name="Normal 2 2" xfId="10"/>
    <cellStyle name="Normal 3" xfId="11"/>
    <cellStyle name="Percent" xfId="2" builtinId="5"/>
    <cellStyle name="Porcentaje 2" xfId="12"/>
    <cellStyle name="Porcentual 2" xfId="1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742950</xdr:colOff>
      <xdr:row>1</xdr:row>
      <xdr:rowOff>66675</xdr:rowOff>
    </xdr:from>
    <xdr:to>
      <xdr:col>9</xdr:col>
      <xdr:colOff>1689081</xdr:colOff>
      <xdr:row>3</xdr:row>
      <xdr:rowOff>70159</xdr:rowOff>
    </xdr:to>
    <xdr:pic>
      <xdr:nvPicPr>
        <xdr:cNvPr id="2" name="Picture 1" descr="Thomson_logo_300 dp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925050" y="66675"/>
          <a:ext cx="2327256" cy="520636"/>
        </a:xfrm>
        <a:prstGeom prst="rect">
          <a:avLst/>
        </a:prstGeom>
      </xdr:spPr>
    </xdr:pic>
    <xdr:clientData/>
  </xdr:twoCellAnchor>
  <xdr:twoCellAnchor editAs="oneCell">
    <xdr:from>
      <xdr:col>10</xdr:col>
      <xdr:colOff>201705</xdr:colOff>
      <xdr:row>43</xdr:row>
      <xdr:rowOff>44824</xdr:rowOff>
    </xdr:from>
    <xdr:to>
      <xdr:col>13</xdr:col>
      <xdr:colOff>2416548</xdr:colOff>
      <xdr:row>57</xdr:row>
      <xdr:rowOff>109827</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001499" y="7642412"/>
          <a:ext cx="3906931" cy="264235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742950</xdr:colOff>
      <xdr:row>1</xdr:row>
      <xdr:rowOff>66675</xdr:rowOff>
    </xdr:from>
    <xdr:to>
      <xdr:col>9</xdr:col>
      <xdr:colOff>1689080</xdr:colOff>
      <xdr:row>3</xdr:row>
      <xdr:rowOff>70159</xdr:rowOff>
    </xdr:to>
    <xdr:pic>
      <xdr:nvPicPr>
        <xdr:cNvPr id="2" name="Picture 1" descr="Thomson_logo_300 dp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172575" y="66675"/>
          <a:ext cx="2327255" cy="526799"/>
        </a:xfrm>
        <a:prstGeom prst="rect">
          <a:avLst/>
        </a:prstGeom>
      </xdr:spPr>
    </xdr:pic>
    <xdr:clientData/>
  </xdr:twoCellAnchor>
  <xdr:twoCellAnchor editAs="oneCell">
    <xdr:from>
      <xdr:col>10</xdr:col>
      <xdr:colOff>201705</xdr:colOff>
      <xdr:row>43</xdr:row>
      <xdr:rowOff>44824</xdr:rowOff>
    </xdr:from>
    <xdr:to>
      <xdr:col>13</xdr:col>
      <xdr:colOff>2416548</xdr:colOff>
      <xdr:row>57</xdr:row>
      <xdr:rowOff>109827</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336555" y="8331574"/>
          <a:ext cx="3900768" cy="265580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41413</xdr:colOff>
      <xdr:row>1</xdr:row>
      <xdr:rowOff>49696</xdr:rowOff>
    </xdr:from>
    <xdr:to>
      <xdr:col>12</xdr:col>
      <xdr:colOff>5324</xdr:colOff>
      <xdr:row>3</xdr:row>
      <xdr:rowOff>121390</xdr:rowOff>
    </xdr:to>
    <xdr:pic>
      <xdr:nvPicPr>
        <xdr:cNvPr id="2" name="Picture 1" descr="Thomson_logo_300 dp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133522" y="49696"/>
          <a:ext cx="2324454" cy="5189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1219200</xdr:colOff>
      <xdr:row>0</xdr:row>
      <xdr:rowOff>47625</xdr:rowOff>
    </xdr:from>
    <xdr:to>
      <xdr:col>13</xdr:col>
      <xdr:colOff>1143354</xdr:colOff>
      <xdr:row>2</xdr:row>
      <xdr:rowOff>33180</xdr:rowOff>
    </xdr:to>
    <xdr:pic>
      <xdr:nvPicPr>
        <xdr:cNvPr id="3" name="Picture 2" descr="Thomson_logo_300 dpi.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125200" y="47625"/>
          <a:ext cx="2324454" cy="518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20ARAVENA/Desktop/DIPLO%20ESSTRATEGIAS%20JUNIO%202013/Sem.%20Op%20Renta%20AT%202013%20(14-15-18%20Mar)/CLIENTES/THOMSON%20REUTERS%20-%20SEMINARIOS/1IGC%20201301%20DIP.%20G&#186;T&#186;%20CASOS%20RENTA%20PERSONAS/FINAL%20OK/5%20EJERCICIO%20RELIQUIDACI&#211;N%20N&#176;1%20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Desktop/DIPLOMADOS%20E-LEARNING%20THOMSON%20REUTERS/DIPLOMADO%20GESTION%20TRIBUTARIA%20E-L%20OCTUBRE/M&#243;dulo%20II%20Tributaci&#243;n%20de%20las%20Personas/Ejercicios/Ejercicios/Ejercicios/Presentaci&#243;n%20N&#176;%206%20-%20Ejercicio%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teamiento"/>
      <sheetName val="Datos para imprimir"/>
      <sheetName val="Datos para imprimir POST REFORM"/>
      <sheetName val="SOLUCIÓN ANTES DE REFORMA"/>
      <sheetName val="SOLUCIÓN POST REFORMA"/>
      <sheetName val="F-22Anverso"/>
      <sheetName val="F-22 Reverso "/>
      <sheetName val="SUELDOS - BOH"/>
      <sheetName val="codigos"/>
      <sheetName val="control de cambios"/>
      <sheetName val="Inform_Trib_1"/>
      <sheetName val="Inform_Trib_2"/>
      <sheetName val="Tabla 2010"/>
      <sheetName val="Tabla 2009"/>
      <sheetName val="DJ-1879 SII"/>
      <sheetName val="x"/>
      <sheetName val="Hoja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1">
          <cell r="B21">
            <v>0</v>
          </cell>
          <cell r="C21">
            <v>0</v>
          </cell>
          <cell r="D21">
            <v>0</v>
          </cell>
          <cell r="G21">
            <v>0</v>
          </cell>
          <cell r="H21">
            <v>0</v>
          </cell>
          <cell r="I21">
            <v>0</v>
          </cell>
          <cell r="L21">
            <v>0</v>
          </cell>
          <cell r="M21">
            <v>0</v>
          </cell>
          <cell r="N21">
            <v>0</v>
          </cell>
          <cell r="Q21">
            <v>0</v>
          </cell>
          <cell r="R21">
            <v>0</v>
          </cell>
          <cell r="S21">
            <v>0</v>
          </cell>
        </row>
        <row r="22">
          <cell r="B22">
            <v>495166.5</v>
          </cell>
          <cell r="C22">
            <v>0.05</v>
          </cell>
          <cell r="D22">
            <v>24758.325000000001</v>
          </cell>
          <cell r="G22">
            <v>493681.5</v>
          </cell>
          <cell r="H22">
            <v>0.05</v>
          </cell>
          <cell r="I22">
            <v>24684.075000000001</v>
          </cell>
          <cell r="L22">
            <v>496152</v>
          </cell>
          <cell r="M22">
            <v>0.05</v>
          </cell>
          <cell r="N22">
            <v>24807.600000000002</v>
          </cell>
          <cell r="Q22">
            <v>497637</v>
          </cell>
          <cell r="R22">
            <v>0.05</v>
          </cell>
          <cell r="S22">
            <v>24881.850000000002</v>
          </cell>
        </row>
        <row r="23">
          <cell r="B23">
            <v>1100370</v>
          </cell>
          <cell r="C23">
            <v>0.1</v>
          </cell>
          <cell r="D23">
            <v>79776.824999999997</v>
          </cell>
          <cell r="G23">
            <v>1097070</v>
          </cell>
          <cell r="H23">
            <v>0.1</v>
          </cell>
          <cell r="I23">
            <v>79537.574999999997</v>
          </cell>
          <cell r="L23">
            <v>1102560</v>
          </cell>
          <cell r="M23">
            <v>0.1</v>
          </cell>
          <cell r="N23">
            <v>79935.599999999991</v>
          </cell>
          <cell r="Q23">
            <v>1105860</v>
          </cell>
          <cell r="R23">
            <v>0.1</v>
          </cell>
          <cell r="S23">
            <v>80174.849999999991</v>
          </cell>
        </row>
        <row r="24">
          <cell r="B24">
            <v>1833950</v>
          </cell>
          <cell r="C24">
            <v>0.15</v>
          </cell>
          <cell r="D24">
            <v>171474.32499999998</v>
          </cell>
          <cell r="G24">
            <v>1828450</v>
          </cell>
          <cell r="H24">
            <v>0.15</v>
          </cell>
          <cell r="I24">
            <v>170960.07499999998</v>
          </cell>
          <cell r="L24">
            <v>1837600</v>
          </cell>
          <cell r="M24">
            <v>0.15</v>
          </cell>
          <cell r="N24">
            <v>171815.6</v>
          </cell>
          <cell r="Q24">
            <v>1843100</v>
          </cell>
          <cell r="R24">
            <v>0.15</v>
          </cell>
          <cell r="S24">
            <v>172329.85</v>
          </cell>
        </row>
        <row r="25">
          <cell r="B25">
            <v>2567530</v>
          </cell>
          <cell r="C25">
            <v>0.25</v>
          </cell>
          <cell r="D25">
            <v>428227.32500000001</v>
          </cell>
          <cell r="G25">
            <v>2559830</v>
          </cell>
          <cell r="H25">
            <v>0.25</v>
          </cell>
          <cell r="I25">
            <v>426943.07500000001</v>
          </cell>
          <cell r="L25">
            <v>2572640</v>
          </cell>
          <cell r="M25">
            <v>0.25</v>
          </cell>
          <cell r="N25">
            <v>429079.60000000003</v>
          </cell>
          <cell r="Q25">
            <v>2580340</v>
          </cell>
          <cell r="R25">
            <v>0.25</v>
          </cell>
          <cell r="S25">
            <v>430363.85000000003</v>
          </cell>
        </row>
        <row r="26">
          <cell r="B26">
            <v>3301110</v>
          </cell>
          <cell r="C26">
            <v>0.32</v>
          </cell>
          <cell r="D26">
            <v>659305.02500000002</v>
          </cell>
          <cell r="G26">
            <v>3291210</v>
          </cell>
          <cell r="H26">
            <v>0.32</v>
          </cell>
          <cell r="I26">
            <v>657327.77500000002</v>
          </cell>
          <cell r="L26">
            <v>3307680</v>
          </cell>
          <cell r="M26">
            <v>0.32</v>
          </cell>
          <cell r="N26">
            <v>660617.20000000007</v>
          </cell>
          <cell r="Q26">
            <v>3317580</v>
          </cell>
          <cell r="R26">
            <v>0.32</v>
          </cell>
          <cell r="S26">
            <v>662594.45000000007</v>
          </cell>
        </row>
        <row r="27">
          <cell r="B27">
            <v>4401480</v>
          </cell>
          <cell r="C27">
            <v>0.37</v>
          </cell>
          <cell r="D27">
            <v>879379.02500000002</v>
          </cell>
          <cell r="G27">
            <v>4388280</v>
          </cell>
          <cell r="H27">
            <v>0.37</v>
          </cell>
          <cell r="I27">
            <v>876741.77500000002</v>
          </cell>
          <cell r="L27">
            <v>4410240</v>
          </cell>
          <cell r="M27">
            <v>0.37</v>
          </cell>
          <cell r="N27">
            <v>881129.20000000007</v>
          </cell>
          <cell r="Q27">
            <v>4423440</v>
          </cell>
          <cell r="R27">
            <v>0.37</v>
          </cell>
          <cell r="S27">
            <v>883766.45000000007</v>
          </cell>
        </row>
        <row r="28">
          <cell r="B28">
            <v>5501850</v>
          </cell>
          <cell r="C28">
            <v>0.4</v>
          </cell>
          <cell r="D28">
            <v>1044434.525</v>
          </cell>
          <cell r="G28">
            <v>5485350</v>
          </cell>
          <cell r="H28">
            <v>0.4</v>
          </cell>
          <cell r="I28">
            <v>1041302.275</v>
          </cell>
          <cell r="L28">
            <v>5512800</v>
          </cell>
          <cell r="M28">
            <v>0.4</v>
          </cell>
          <cell r="N28">
            <v>1046513.2000000001</v>
          </cell>
          <cell r="Q28">
            <v>5529300</v>
          </cell>
          <cell r="R28">
            <v>0.4</v>
          </cell>
          <cell r="S28">
            <v>1049645.45</v>
          </cell>
        </row>
        <row r="29">
          <cell r="B29">
            <v>9999999999</v>
          </cell>
          <cell r="G29">
            <v>9999999999</v>
          </cell>
          <cell r="L29">
            <v>9999999999</v>
          </cell>
          <cell r="Q29">
            <v>9999999999</v>
          </cell>
        </row>
        <row r="33">
          <cell r="B33">
            <v>0</v>
          </cell>
          <cell r="C33">
            <v>0</v>
          </cell>
          <cell r="D33">
            <v>0</v>
          </cell>
          <cell r="G33">
            <v>0</v>
          </cell>
          <cell r="H33">
            <v>0</v>
          </cell>
          <cell r="I33">
            <v>0</v>
          </cell>
          <cell r="L33">
            <v>0</v>
          </cell>
          <cell r="M33">
            <v>0</v>
          </cell>
          <cell r="N33">
            <v>0</v>
          </cell>
          <cell r="Q33">
            <v>0</v>
          </cell>
          <cell r="R33">
            <v>0</v>
          </cell>
          <cell r="S33">
            <v>0</v>
          </cell>
        </row>
        <row r="34">
          <cell r="B34">
            <v>496921.5</v>
          </cell>
          <cell r="C34">
            <v>0.05</v>
          </cell>
          <cell r="D34">
            <v>24846.075000000001</v>
          </cell>
          <cell r="G34">
            <v>500620.5</v>
          </cell>
          <cell r="H34">
            <v>0.05</v>
          </cell>
          <cell r="I34">
            <v>25031.025000000001</v>
          </cell>
          <cell r="L34">
            <v>502618.5</v>
          </cell>
          <cell r="M34">
            <v>0.05</v>
          </cell>
          <cell r="N34">
            <v>25130.925000000003</v>
          </cell>
          <cell r="Q34">
            <v>502618.5</v>
          </cell>
          <cell r="R34">
            <v>0.05</v>
          </cell>
          <cell r="S34">
            <v>25130.925000000003</v>
          </cell>
        </row>
        <row r="35">
          <cell r="B35">
            <v>1104270</v>
          </cell>
          <cell r="C35">
            <v>0.1</v>
          </cell>
          <cell r="D35">
            <v>80059.574999999997</v>
          </cell>
          <cell r="G35">
            <v>1112490</v>
          </cell>
          <cell r="H35">
            <v>0.1</v>
          </cell>
          <cell r="I35">
            <v>80655.524999999994</v>
          </cell>
          <cell r="L35">
            <v>1116930</v>
          </cell>
          <cell r="M35">
            <v>0.1</v>
          </cell>
          <cell r="N35">
            <v>80977.424999999988</v>
          </cell>
          <cell r="Q35">
            <v>1116930</v>
          </cell>
          <cell r="R35">
            <v>0.1</v>
          </cell>
          <cell r="S35">
            <v>80977.424999999988</v>
          </cell>
        </row>
        <row r="36">
          <cell r="B36">
            <v>1840450</v>
          </cell>
          <cell r="C36">
            <v>0.15</v>
          </cell>
          <cell r="D36">
            <v>172082.07499999998</v>
          </cell>
          <cell r="G36">
            <v>1854150</v>
          </cell>
          <cell r="H36">
            <v>0.15</v>
          </cell>
          <cell r="I36">
            <v>173363.02499999999</v>
          </cell>
          <cell r="L36">
            <v>1861550</v>
          </cell>
          <cell r="M36">
            <v>0.15</v>
          </cell>
          <cell r="N36">
            <v>174054.92499999999</v>
          </cell>
          <cell r="Q36">
            <v>1861550</v>
          </cell>
          <cell r="R36">
            <v>0.15</v>
          </cell>
          <cell r="S36">
            <v>174054.92499999999</v>
          </cell>
        </row>
        <row r="37">
          <cell r="B37">
            <v>2576630</v>
          </cell>
          <cell r="C37">
            <v>0.25</v>
          </cell>
          <cell r="D37">
            <v>429745.07500000001</v>
          </cell>
          <cell r="G37">
            <v>2595810</v>
          </cell>
          <cell r="H37">
            <v>0.25</v>
          </cell>
          <cell r="I37">
            <v>432944.02500000002</v>
          </cell>
          <cell r="L37">
            <v>2606170</v>
          </cell>
          <cell r="M37">
            <v>0.25</v>
          </cell>
          <cell r="N37">
            <v>434671.92500000005</v>
          </cell>
          <cell r="Q37">
            <v>2606170</v>
          </cell>
          <cell r="R37">
            <v>0.25</v>
          </cell>
          <cell r="S37">
            <v>434671.92500000005</v>
          </cell>
        </row>
        <row r="38">
          <cell r="B38">
            <v>3312810</v>
          </cell>
          <cell r="C38">
            <v>0.32</v>
          </cell>
          <cell r="D38">
            <v>661641.77500000002</v>
          </cell>
          <cell r="G38">
            <v>3337470</v>
          </cell>
          <cell r="H38">
            <v>0.32</v>
          </cell>
          <cell r="I38">
            <v>666566.92500000005</v>
          </cell>
          <cell r="L38">
            <v>3350790</v>
          </cell>
          <cell r="M38">
            <v>0.32</v>
          </cell>
          <cell r="N38">
            <v>669227.22500000009</v>
          </cell>
          <cell r="Q38">
            <v>3350790</v>
          </cell>
          <cell r="R38">
            <v>0.32</v>
          </cell>
          <cell r="S38">
            <v>669227.22500000009</v>
          </cell>
        </row>
        <row r="39">
          <cell r="B39">
            <v>4417080</v>
          </cell>
          <cell r="C39">
            <v>0.37</v>
          </cell>
          <cell r="D39">
            <v>882495.77500000002</v>
          </cell>
          <cell r="G39">
            <v>4449960</v>
          </cell>
          <cell r="H39">
            <v>0.37</v>
          </cell>
          <cell r="I39">
            <v>889064.92500000005</v>
          </cell>
          <cell r="L39">
            <v>4467720</v>
          </cell>
          <cell r="M39">
            <v>0.37</v>
          </cell>
          <cell r="N39">
            <v>892613.22500000009</v>
          </cell>
          <cell r="Q39">
            <v>4467720</v>
          </cell>
          <cell r="R39">
            <v>0.37</v>
          </cell>
          <cell r="S39">
            <v>892613.22500000009</v>
          </cell>
        </row>
        <row r="40">
          <cell r="B40">
            <v>5521350</v>
          </cell>
          <cell r="C40">
            <v>0.4</v>
          </cell>
          <cell r="D40">
            <v>1048136.275</v>
          </cell>
          <cell r="G40">
            <v>5562450</v>
          </cell>
          <cell r="H40">
            <v>0.4</v>
          </cell>
          <cell r="I40">
            <v>1055938.425</v>
          </cell>
          <cell r="L40">
            <v>5584650</v>
          </cell>
          <cell r="M40">
            <v>0.4</v>
          </cell>
          <cell r="N40">
            <v>1060152.7250000001</v>
          </cell>
          <cell r="Q40">
            <v>5584650</v>
          </cell>
          <cell r="R40">
            <v>0.4</v>
          </cell>
          <cell r="S40">
            <v>1060152.7250000001</v>
          </cell>
        </row>
        <row r="41">
          <cell r="B41">
            <v>9999999999</v>
          </cell>
          <cell r="G41">
            <v>9999999999</v>
          </cell>
          <cell r="L41">
            <v>9999999999</v>
          </cell>
          <cell r="Q41">
            <v>9999999999</v>
          </cell>
        </row>
        <row r="45">
          <cell r="B45">
            <v>0</v>
          </cell>
          <cell r="C45">
            <v>0</v>
          </cell>
          <cell r="D45">
            <v>0</v>
          </cell>
          <cell r="G45">
            <v>0</v>
          </cell>
          <cell r="H45">
            <v>0</v>
          </cell>
          <cell r="I45">
            <v>0</v>
          </cell>
          <cell r="L45">
            <v>0</v>
          </cell>
          <cell r="M45">
            <v>0</v>
          </cell>
          <cell r="N45">
            <v>0</v>
          </cell>
          <cell r="Q45">
            <v>0</v>
          </cell>
          <cell r="R45">
            <v>0</v>
          </cell>
          <cell r="S45">
            <v>0</v>
          </cell>
        </row>
        <row r="46">
          <cell r="B46">
            <v>505629</v>
          </cell>
          <cell r="C46">
            <v>0.05</v>
          </cell>
          <cell r="D46">
            <v>25281.45</v>
          </cell>
          <cell r="G46">
            <v>505129.5</v>
          </cell>
          <cell r="H46">
            <v>0.05</v>
          </cell>
          <cell r="I46">
            <v>25256.475000000002</v>
          </cell>
          <cell r="L46">
            <v>507154.5</v>
          </cell>
          <cell r="M46">
            <v>0.05</v>
          </cell>
          <cell r="N46">
            <v>25357.725000000002</v>
          </cell>
          <cell r="Q46">
            <v>507667.5</v>
          </cell>
          <cell r="R46">
            <v>0.05</v>
          </cell>
          <cell r="S46">
            <v>25383.375</v>
          </cell>
        </row>
        <row r="47">
          <cell r="B47">
            <v>1123620</v>
          </cell>
          <cell r="C47">
            <v>0.1</v>
          </cell>
          <cell r="D47">
            <v>81462.45</v>
          </cell>
          <cell r="G47">
            <v>1122510</v>
          </cell>
          <cell r="H47">
            <v>0.1</v>
          </cell>
          <cell r="I47">
            <v>81381.974999999991</v>
          </cell>
          <cell r="L47">
            <v>1127010</v>
          </cell>
          <cell r="M47">
            <v>0.1</v>
          </cell>
          <cell r="N47">
            <v>81708.224999999991</v>
          </cell>
          <cell r="Q47">
            <v>1128150</v>
          </cell>
          <cell r="R47">
            <v>0.1</v>
          </cell>
          <cell r="S47">
            <v>81790.875</v>
          </cell>
        </row>
        <row r="48">
          <cell r="B48">
            <v>1872700</v>
          </cell>
          <cell r="C48">
            <v>0.15</v>
          </cell>
          <cell r="D48">
            <v>175097.44999999998</v>
          </cell>
          <cell r="G48">
            <v>1870850</v>
          </cell>
          <cell r="H48">
            <v>0.15</v>
          </cell>
          <cell r="I48">
            <v>174924.47500000001</v>
          </cell>
          <cell r="L48">
            <v>1878350</v>
          </cell>
          <cell r="M48">
            <v>0.15</v>
          </cell>
          <cell r="N48">
            <v>175625.72500000001</v>
          </cell>
          <cell r="Q48">
            <v>1880250</v>
          </cell>
          <cell r="R48">
            <v>0.15</v>
          </cell>
          <cell r="S48">
            <v>175803.375</v>
          </cell>
        </row>
        <row r="49">
          <cell r="B49">
            <v>2621780</v>
          </cell>
          <cell r="C49">
            <v>0.25</v>
          </cell>
          <cell r="D49">
            <v>437275.45</v>
          </cell>
          <cell r="G49">
            <v>2619190</v>
          </cell>
          <cell r="H49">
            <v>0.25</v>
          </cell>
          <cell r="I49">
            <v>436843.47500000003</v>
          </cell>
          <cell r="L49">
            <v>2629690</v>
          </cell>
          <cell r="M49">
            <v>0.25</v>
          </cell>
          <cell r="N49">
            <v>438594.72500000003</v>
          </cell>
          <cell r="Q49">
            <v>2632350</v>
          </cell>
          <cell r="R49">
            <v>0.25</v>
          </cell>
          <cell r="S49">
            <v>439038.375</v>
          </cell>
        </row>
        <row r="50">
          <cell r="B50">
            <v>3370860</v>
          </cell>
          <cell r="C50">
            <v>0.32</v>
          </cell>
          <cell r="D50">
            <v>673235.65</v>
          </cell>
          <cell r="G50">
            <v>3367530</v>
          </cell>
          <cell r="H50">
            <v>0.32</v>
          </cell>
          <cell r="I50">
            <v>672570.57500000007</v>
          </cell>
          <cell r="L50">
            <v>3381030</v>
          </cell>
          <cell r="M50">
            <v>0.32</v>
          </cell>
          <cell r="N50">
            <v>675266.82500000007</v>
          </cell>
          <cell r="Q50">
            <v>3384450</v>
          </cell>
          <cell r="R50">
            <v>0.32</v>
          </cell>
          <cell r="S50">
            <v>675949.875</v>
          </cell>
        </row>
        <row r="51">
          <cell r="B51">
            <v>4494480</v>
          </cell>
          <cell r="C51">
            <v>0.37</v>
          </cell>
          <cell r="D51">
            <v>897959.65</v>
          </cell>
          <cell r="G51">
            <v>4490040</v>
          </cell>
          <cell r="H51">
            <v>0.37</v>
          </cell>
          <cell r="I51">
            <v>897072.57500000007</v>
          </cell>
          <cell r="L51">
            <v>4508040</v>
          </cell>
          <cell r="M51">
            <v>0.37</v>
          </cell>
          <cell r="N51">
            <v>900668.82500000007</v>
          </cell>
          <cell r="Q51">
            <v>4512600</v>
          </cell>
          <cell r="R51">
            <v>0.37</v>
          </cell>
          <cell r="S51">
            <v>901579.875</v>
          </cell>
        </row>
        <row r="52">
          <cell r="B52">
            <v>5618100</v>
          </cell>
          <cell r="C52">
            <v>0.4</v>
          </cell>
          <cell r="D52">
            <v>1066502.6500000001</v>
          </cell>
          <cell r="G52">
            <v>5612550</v>
          </cell>
          <cell r="H52">
            <v>0.4</v>
          </cell>
          <cell r="I52">
            <v>1065449.075</v>
          </cell>
          <cell r="L52">
            <v>5635050</v>
          </cell>
          <cell r="M52">
            <v>0.4</v>
          </cell>
          <cell r="N52">
            <v>1069720.325</v>
          </cell>
          <cell r="Q52">
            <v>5640750</v>
          </cell>
          <cell r="R52">
            <v>0.4</v>
          </cell>
          <cell r="S52">
            <v>1070802.375</v>
          </cell>
        </row>
        <row r="53">
          <cell r="B53">
            <v>9999999999</v>
          </cell>
          <cell r="G53">
            <v>9999999999</v>
          </cell>
          <cell r="L53">
            <v>9999999999</v>
          </cell>
          <cell r="Q53">
            <v>9999999999</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
      <sheetName val="Ejercicio Resuelto"/>
      <sheetName val="Tabla"/>
      <sheetName val="Datos para imprimir"/>
      <sheetName val="Datos para imprimir (2)"/>
    </sheetNames>
    <sheetDataSet>
      <sheetData sheetId="0" refreshError="1"/>
      <sheetData sheetId="1" refreshError="1"/>
      <sheetData sheetId="2">
        <row r="6">
          <cell r="C6">
            <v>0</v>
          </cell>
          <cell r="D6">
            <v>0</v>
          </cell>
          <cell r="E6">
            <v>0</v>
          </cell>
        </row>
        <row r="7">
          <cell r="C7">
            <v>508180.5</v>
          </cell>
          <cell r="D7">
            <v>0.05</v>
          </cell>
          <cell r="E7">
            <v>25409.025000000001</v>
          </cell>
        </row>
        <row r="8">
          <cell r="C8">
            <v>1129290</v>
          </cell>
          <cell r="D8">
            <v>0.1</v>
          </cell>
          <cell r="E8">
            <v>81873.524999999994</v>
          </cell>
        </row>
        <row r="9">
          <cell r="C9">
            <v>1882150</v>
          </cell>
          <cell r="D9">
            <v>0.15</v>
          </cell>
          <cell r="E9">
            <v>175981.02499999999</v>
          </cell>
        </row>
        <row r="10">
          <cell r="C10">
            <v>2635010</v>
          </cell>
          <cell r="D10">
            <v>0.25</v>
          </cell>
          <cell r="E10">
            <v>439482.02500000002</v>
          </cell>
        </row>
        <row r="11">
          <cell r="C11">
            <v>3387870</v>
          </cell>
          <cell r="D11">
            <v>0.32</v>
          </cell>
          <cell r="E11">
            <v>676632.92500000005</v>
          </cell>
        </row>
        <row r="12">
          <cell r="C12">
            <v>4517160</v>
          </cell>
          <cell r="D12">
            <v>0.37</v>
          </cell>
          <cell r="E12">
            <v>902490.92500000005</v>
          </cell>
        </row>
        <row r="13">
          <cell r="C13">
            <v>5646450</v>
          </cell>
          <cell r="D13">
            <v>0.4</v>
          </cell>
          <cell r="E13">
            <v>1071884.425</v>
          </cell>
        </row>
        <row r="14">
          <cell r="C14">
            <v>9999999999</v>
          </cell>
        </row>
      </sheetData>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0" tint="-0.14999847407452621"/>
  </sheetPr>
  <dimension ref="A1:U98"/>
  <sheetViews>
    <sheetView showGridLines="0" tabSelected="1" view="pageBreakPreview" zoomScaleNormal="85" zoomScaleSheetLayoutView="100" workbookViewId="0">
      <selection activeCell="E3" sqref="E3"/>
    </sheetView>
  </sheetViews>
  <sheetFormatPr defaultColWidth="3.7109375" defaultRowHeight="14.25"/>
  <cols>
    <col min="1" max="1" width="3.7109375" style="96"/>
    <col min="2" max="2" width="3.7109375" style="13"/>
    <col min="3" max="3" width="12.42578125" style="13" customWidth="1"/>
    <col min="4" max="4" width="22.85546875" style="13" customWidth="1"/>
    <col min="5" max="5" width="16.28515625" style="13" bestFit="1" customWidth="1"/>
    <col min="6" max="6" width="13.140625" style="13" customWidth="1"/>
    <col min="7" max="7" width="30.28515625" style="13" bestFit="1" customWidth="1"/>
    <col min="8" max="8" width="30.7109375" style="13" customWidth="1"/>
    <col min="9" max="9" width="20.7109375" style="14" customWidth="1"/>
    <col min="10" max="10" width="46.85546875" style="13" customWidth="1"/>
    <col min="11" max="11" width="10" style="13" customWidth="1"/>
    <col min="12" max="12" width="3.7109375" style="13"/>
    <col min="13" max="13" width="11.5703125" style="15" bestFit="1" customWidth="1"/>
    <col min="14" max="14" width="45.28515625" style="15" customWidth="1"/>
    <col min="15" max="15" width="3.7109375" style="15" customWidth="1"/>
    <col min="16" max="16" width="15.28515625" style="15" bestFit="1" customWidth="1"/>
    <col min="17" max="17" width="11.5703125" style="15" customWidth="1"/>
    <col min="18" max="18" width="14" style="13" customWidth="1"/>
    <col min="19" max="21" width="14" style="15" customWidth="1"/>
    <col min="22" max="16384" width="3.7109375" style="13"/>
  </cols>
  <sheetData>
    <row r="1" spans="1:21" s="96" customFormat="1">
      <c r="I1" s="97"/>
      <c r="M1" s="98"/>
      <c r="N1" s="98"/>
      <c r="O1" s="98"/>
      <c r="P1" s="98"/>
      <c r="Q1" s="98"/>
      <c r="S1" s="98"/>
      <c r="T1" s="98"/>
      <c r="U1" s="98"/>
    </row>
    <row r="2" spans="1:21" ht="23.25">
      <c r="B2" s="100" t="s">
        <v>68</v>
      </c>
    </row>
    <row r="3" spans="1:21" ht="18">
      <c r="B3" s="101" t="s">
        <v>66</v>
      </c>
      <c r="C3" s="102"/>
      <c r="D3" s="102"/>
    </row>
    <row r="6" spans="1:21" ht="24" customHeight="1">
      <c r="C6" s="118" t="s">
        <v>0</v>
      </c>
      <c r="D6" s="119"/>
      <c r="E6" s="119"/>
      <c r="F6" s="119"/>
      <c r="G6" s="119"/>
      <c r="H6" s="120"/>
    </row>
    <row r="8" spans="1:21" ht="45">
      <c r="C8" s="90" t="s">
        <v>70</v>
      </c>
      <c r="D8" s="83">
        <v>556000</v>
      </c>
      <c r="F8" s="90" t="s">
        <v>71</v>
      </c>
      <c r="G8" s="83">
        <v>600000</v>
      </c>
      <c r="H8" s="95" t="s">
        <v>72</v>
      </c>
    </row>
    <row r="10" spans="1:21" ht="15">
      <c r="C10" s="128" t="s">
        <v>1</v>
      </c>
      <c r="D10" s="128" t="s">
        <v>56</v>
      </c>
      <c r="E10" s="130"/>
      <c r="F10" s="130"/>
      <c r="G10" s="130"/>
      <c r="H10" s="131"/>
    </row>
    <row r="11" spans="1:21" ht="15">
      <c r="C11" s="129"/>
      <c r="D11" s="141" t="s">
        <v>22</v>
      </c>
      <c r="E11" s="142"/>
      <c r="F11" s="142"/>
      <c r="G11" s="142"/>
      <c r="H11" s="143"/>
    </row>
    <row r="12" spans="1:21" ht="15" customHeight="1">
      <c r="C12" s="121" t="s">
        <v>2</v>
      </c>
      <c r="D12" s="122" t="s">
        <v>3</v>
      </c>
      <c r="E12" s="123"/>
      <c r="F12" s="124" t="s">
        <v>4</v>
      </c>
      <c r="G12" s="126" t="s">
        <v>5</v>
      </c>
      <c r="H12" s="126" t="s">
        <v>32</v>
      </c>
    </row>
    <row r="13" spans="1:21" s="16" customFormat="1" ht="29.25" customHeight="1">
      <c r="A13" s="99"/>
      <c r="C13" s="121"/>
      <c r="D13" s="1" t="s">
        <v>6</v>
      </c>
      <c r="E13" s="1" t="s">
        <v>7</v>
      </c>
      <c r="F13" s="125"/>
      <c r="G13" s="127"/>
      <c r="H13" s="127"/>
      <c r="I13" s="17"/>
      <c r="M13" s="18"/>
      <c r="N13" s="18"/>
      <c r="O13" s="18"/>
      <c r="P13" s="18"/>
      <c r="Q13" s="18"/>
      <c r="S13" s="18"/>
      <c r="T13" s="18"/>
      <c r="U13" s="18"/>
    </row>
    <row r="14" spans="1:21">
      <c r="C14" s="19">
        <v>1</v>
      </c>
      <c r="D14" s="20">
        <v>0</v>
      </c>
      <c r="E14" s="21">
        <f>E64*$D$8</f>
        <v>7506000</v>
      </c>
      <c r="F14" s="22">
        <v>0</v>
      </c>
      <c r="G14" s="23">
        <v>0</v>
      </c>
      <c r="H14" s="53">
        <f>+E14*F14</f>
        <v>0</v>
      </c>
      <c r="I14" s="24"/>
      <c r="J14" s="25"/>
    </row>
    <row r="15" spans="1:21">
      <c r="C15" s="19">
        <v>2</v>
      </c>
      <c r="D15" s="21">
        <f>D65*$D$8</f>
        <v>7506000</v>
      </c>
      <c r="E15" s="21">
        <f t="shared" ref="E15:E20" si="0">E65*$D$8</f>
        <v>16680000</v>
      </c>
      <c r="F15" s="22">
        <v>0.04</v>
      </c>
      <c r="G15" s="21">
        <f>E14*F15</f>
        <v>300240</v>
      </c>
      <c r="H15" s="54">
        <f>+(E15-E14)*F15</f>
        <v>366960</v>
      </c>
      <c r="I15" s="26"/>
      <c r="J15" s="25"/>
    </row>
    <row r="16" spans="1:21">
      <c r="C16" s="19">
        <v>3</v>
      </c>
      <c r="D16" s="21">
        <f t="shared" ref="D16:D21" si="1">D66*$D$8</f>
        <v>16680000</v>
      </c>
      <c r="E16" s="21">
        <f t="shared" si="0"/>
        <v>27800000</v>
      </c>
      <c r="F16" s="22">
        <v>0.08</v>
      </c>
      <c r="G16" s="21">
        <f>(E14*F16)+((E15-E14)*F15)</f>
        <v>967440</v>
      </c>
      <c r="H16" s="54">
        <f t="shared" ref="H16:H20" si="2">+(E16-E15)*F16</f>
        <v>889600</v>
      </c>
      <c r="I16" s="26"/>
      <c r="J16" s="25"/>
    </row>
    <row r="17" spans="1:21">
      <c r="C17" s="19">
        <v>4</v>
      </c>
      <c r="D17" s="21">
        <f t="shared" si="1"/>
        <v>27800000</v>
      </c>
      <c r="E17" s="21">
        <f t="shared" si="0"/>
        <v>38920000</v>
      </c>
      <c r="F17" s="22">
        <v>0.13500000000000001</v>
      </c>
      <c r="G17" s="21">
        <f>(E14*F17)+((E15-E14)*(F17-F15)+((E16-E15)*((F17-F16))))</f>
        <v>2496440</v>
      </c>
      <c r="H17" s="54">
        <f t="shared" si="2"/>
        <v>1501200</v>
      </c>
      <c r="I17" s="26"/>
      <c r="J17" s="25"/>
    </row>
    <row r="18" spans="1:21">
      <c r="C18" s="19">
        <v>5</v>
      </c>
      <c r="D18" s="21">
        <f t="shared" si="1"/>
        <v>38920000</v>
      </c>
      <c r="E18" s="21">
        <f t="shared" si="0"/>
        <v>50040000</v>
      </c>
      <c r="F18" s="22">
        <v>0.23</v>
      </c>
      <c r="G18" s="21">
        <f>(E14*F18)+((E15-E14)*(F18-F15))+((E16-E15)*(F18-F16))+((E17-E16)*((F18-F17)))</f>
        <v>6193840</v>
      </c>
      <c r="H18" s="54">
        <f t="shared" si="2"/>
        <v>2557600</v>
      </c>
      <c r="I18" s="26"/>
      <c r="J18" s="25"/>
    </row>
    <row r="19" spans="1:21">
      <c r="C19" s="19">
        <v>6</v>
      </c>
      <c r="D19" s="21">
        <f t="shared" si="1"/>
        <v>50040000</v>
      </c>
      <c r="E19" s="21">
        <f t="shared" si="0"/>
        <v>66720000</v>
      </c>
      <c r="F19" s="22">
        <v>0.30399999999999999</v>
      </c>
      <c r="G19" s="21">
        <f>(E14*F19)+((E15-E14)*(F19-F15))+((E16-E15)*(F19-F16))+((E17-E16)*(F19-F17))+((E18-E17)*(F19-F18))</f>
        <v>9896800</v>
      </c>
      <c r="H19" s="54">
        <f t="shared" si="2"/>
        <v>5070720</v>
      </c>
      <c r="I19" s="26"/>
      <c r="J19" s="25"/>
    </row>
    <row r="20" spans="1:21">
      <c r="C20" s="19">
        <v>7</v>
      </c>
      <c r="D20" s="21">
        <f t="shared" si="1"/>
        <v>66720000</v>
      </c>
      <c r="E20" s="21">
        <f t="shared" si="0"/>
        <v>83400000</v>
      </c>
      <c r="F20" s="22">
        <v>0.35499999999999998</v>
      </c>
      <c r="G20" s="21">
        <f>(E14*F20)+((E15-E14)*(F20-F15))+((E16-E15)*(F20-F16))+((E17-E16)*(F20-F17))+((E18-E17)*(F20-F18))+((E19-E18)*(F20-F19))</f>
        <v>13299520</v>
      </c>
      <c r="H20" s="54">
        <f t="shared" si="2"/>
        <v>5921400</v>
      </c>
      <c r="I20" s="26"/>
      <c r="J20" s="25"/>
    </row>
    <row r="21" spans="1:21">
      <c r="C21" s="19">
        <v>8</v>
      </c>
      <c r="D21" s="21">
        <f t="shared" si="1"/>
        <v>83400000</v>
      </c>
      <c r="E21" s="19" t="s">
        <v>8</v>
      </c>
      <c r="F21" s="22">
        <v>0.4</v>
      </c>
      <c r="G21" s="21">
        <f>(E14*F21)+((E15-E14)*(F21-F15))+((E16-E15)*(F21-F16))+((E17-E16)*(F21-F17))+((E18-E17)*(F21-F18))+((E19-E18)*(F21-F19))+((E20-D20)*(F21-F20))</f>
        <v>17052520</v>
      </c>
      <c r="H21" s="54">
        <f>+(D24-E20)*F21</f>
        <v>6640000</v>
      </c>
      <c r="I21" s="26"/>
      <c r="J21" s="25"/>
    </row>
    <row r="22" spans="1:21" ht="15">
      <c r="C22" s="27"/>
      <c r="D22" s="41"/>
      <c r="E22" s="27"/>
      <c r="F22" s="42"/>
      <c r="G22" s="41"/>
      <c r="H22" s="57">
        <f>SUM(H14:H21)</f>
        <v>22947480</v>
      </c>
      <c r="I22" s="26"/>
      <c r="J22" s="25"/>
    </row>
    <row r="23" spans="1:21" ht="15">
      <c r="C23" s="27"/>
      <c r="D23" s="41"/>
      <c r="E23" s="27"/>
      <c r="F23" s="42"/>
      <c r="G23" s="59" t="s">
        <v>35</v>
      </c>
      <c r="H23" s="58">
        <f>H24/D24</f>
        <v>0.22947480000000001</v>
      </c>
      <c r="I23" s="26"/>
      <c r="J23" s="25"/>
    </row>
    <row r="24" spans="1:21" ht="15">
      <c r="C24" s="60" t="s">
        <v>33</v>
      </c>
      <c r="D24" s="84">
        <v>100000000</v>
      </c>
      <c r="E24" s="27"/>
      <c r="F24" s="42"/>
      <c r="G24" s="59" t="s">
        <v>34</v>
      </c>
      <c r="H24" s="56">
        <f>+(D24*F21)-G21</f>
        <v>22947480</v>
      </c>
      <c r="I24" s="13"/>
      <c r="J24" s="25"/>
    </row>
    <row r="25" spans="1:21">
      <c r="C25" s="27"/>
      <c r="D25" s="28"/>
      <c r="E25" s="29"/>
      <c r="F25" s="30"/>
      <c r="G25" s="28"/>
      <c r="I25" s="31"/>
      <c r="J25" s="32"/>
    </row>
    <row r="26" spans="1:21">
      <c r="C26" s="27"/>
      <c r="D26" s="28"/>
      <c r="E26" s="29"/>
      <c r="F26" s="30"/>
      <c r="G26" s="28"/>
      <c r="I26" s="31"/>
      <c r="J26" s="32"/>
    </row>
    <row r="27" spans="1:21" ht="15">
      <c r="C27" s="128" t="s">
        <v>9</v>
      </c>
      <c r="D27" s="128" t="s">
        <v>0</v>
      </c>
      <c r="E27" s="130"/>
      <c r="F27" s="130"/>
      <c r="G27" s="130"/>
      <c r="H27" s="131"/>
      <c r="I27" s="31"/>
      <c r="J27" s="32"/>
    </row>
    <row r="28" spans="1:21" ht="15">
      <c r="C28" s="129"/>
      <c r="D28" s="141" t="s">
        <v>23</v>
      </c>
      <c r="E28" s="142"/>
      <c r="F28" s="142"/>
      <c r="G28" s="142"/>
      <c r="H28" s="143"/>
    </row>
    <row r="29" spans="1:21" ht="15" customHeight="1">
      <c r="C29" s="121" t="s">
        <v>2</v>
      </c>
      <c r="D29" s="122" t="s">
        <v>3</v>
      </c>
      <c r="E29" s="123"/>
      <c r="F29" s="124" t="s">
        <v>4</v>
      </c>
      <c r="G29" s="126" t="s">
        <v>5</v>
      </c>
      <c r="H29" s="126" t="s">
        <v>32</v>
      </c>
    </row>
    <row r="30" spans="1:21" s="16" customFormat="1" ht="29.25" customHeight="1">
      <c r="A30" s="99"/>
      <c r="C30" s="121"/>
      <c r="D30" s="1" t="s">
        <v>6</v>
      </c>
      <c r="E30" s="1" t="s">
        <v>7</v>
      </c>
      <c r="F30" s="125"/>
      <c r="G30" s="127"/>
      <c r="H30" s="127"/>
      <c r="I30" s="17"/>
      <c r="M30" s="18"/>
      <c r="N30" s="18"/>
      <c r="O30" s="18"/>
      <c r="P30" s="18"/>
      <c r="Q30" s="18"/>
      <c r="S30" s="18"/>
      <c r="T30" s="18"/>
      <c r="U30" s="18"/>
    </row>
    <row r="31" spans="1:21">
      <c r="C31" s="19">
        <v>1</v>
      </c>
      <c r="D31" s="20">
        <v>0</v>
      </c>
      <c r="E31" s="21">
        <f t="shared" ref="E31:E36" si="3">E78*$G$8</f>
        <v>8100000</v>
      </c>
      <c r="F31" s="22">
        <v>0</v>
      </c>
      <c r="G31" s="23">
        <v>0</v>
      </c>
      <c r="H31" s="53">
        <f>+E31*F31</f>
        <v>0</v>
      </c>
      <c r="J31" s="25"/>
    </row>
    <row r="32" spans="1:21">
      <c r="C32" s="19">
        <v>2</v>
      </c>
      <c r="D32" s="21">
        <f t="shared" ref="D32:D37" si="4">D79*$G$8</f>
        <v>8100000</v>
      </c>
      <c r="E32" s="21">
        <f t="shared" si="3"/>
        <v>18000000</v>
      </c>
      <c r="F32" s="22">
        <v>0.04</v>
      </c>
      <c r="G32" s="21">
        <f>E31*F32</f>
        <v>324000</v>
      </c>
      <c r="H32" s="54">
        <f>+(E32-E31)*F32</f>
        <v>396000</v>
      </c>
      <c r="I32" s="33"/>
      <c r="J32" s="25"/>
    </row>
    <row r="33" spans="3:14">
      <c r="C33" s="19">
        <v>3</v>
      </c>
      <c r="D33" s="21">
        <f t="shared" si="4"/>
        <v>18000000</v>
      </c>
      <c r="E33" s="21">
        <f t="shared" si="3"/>
        <v>30000000</v>
      </c>
      <c r="F33" s="22">
        <v>0.08</v>
      </c>
      <c r="G33" s="21">
        <f>(E31*F33)+((E32-E31)*F32)</f>
        <v>1044000</v>
      </c>
      <c r="H33" s="54">
        <f t="shared" ref="H33:H36" si="5">+(E33-E32)*F33</f>
        <v>960000</v>
      </c>
      <c r="J33" s="25"/>
    </row>
    <row r="34" spans="3:14">
      <c r="C34" s="19">
        <v>4</v>
      </c>
      <c r="D34" s="21">
        <f t="shared" si="4"/>
        <v>30000000</v>
      </c>
      <c r="E34" s="21">
        <f t="shared" si="3"/>
        <v>42000000</v>
      </c>
      <c r="F34" s="22">
        <v>0.13500000000000001</v>
      </c>
      <c r="G34" s="21">
        <f>(E31*F34)+((E32-E31)*(F34-F32)+((E33-E32)*((F34-F33))))</f>
        <v>2694000</v>
      </c>
      <c r="H34" s="54">
        <f t="shared" si="5"/>
        <v>1620000</v>
      </c>
      <c r="J34" s="25"/>
    </row>
    <row r="35" spans="3:14">
      <c r="C35" s="19">
        <v>5</v>
      </c>
      <c r="D35" s="21">
        <f t="shared" si="4"/>
        <v>42000000</v>
      </c>
      <c r="E35" s="21">
        <f t="shared" si="3"/>
        <v>54000000</v>
      </c>
      <c r="F35" s="22">
        <v>0.23</v>
      </c>
      <c r="G35" s="21">
        <f>(E31*F35)+((E32-E31)*(F35-F32))+((E33-E32)*(F35-F33))+((E34-E33)*((F35-F34)))</f>
        <v>6684000</v>
      </c>
      <c r="H35" s="54">
        <f t="shared" si="5"/>
        <v>2760000</v>
      </c>
      <c r="J35" s="25"/>
    </row>
    <row r="36" spans="3:14">
      <c r="C36" s="19">
        <v>6</v>
      </c>
      <c r="D36" s="21">
        <f t="shared" si="4"/>
        <v>54000000</v>
      </c>
      <c r="E36" s="21">
        <f t="shared" si="3"/>
        <v>72000000</v>
      </c>
      <c r="F36" s="22">
        <v>0.30399999999999999</v>
      </c>
      <c r="G36" s="21">
        <f>(E31*F36)+((E32-E31)*(F36-F32))+((E33-E32)*(F36-F33))+((E34-E33)*(F36-F34))+((E35-E34)*(F36-F35))</f>
        <v>10680000</v>
      </c>
      <c r="H36" s="54">
        <f t="shared" si="5"/>
        <v>5472000</v>
      </c>
      <c r="J36" s="25"/>
    </row>
    <row r="37" spans="3:14">
      <c r="C37" s="19">
        <v>7</v>
      </c>
      <c r="D37" s="21">
        <f t="shared" si="4"/>
        <v>72000000</v>
      </c>
      <c r="E37" s="19" t="s">
        <v>8</v>
      </c>
      <c r="F37" s="22">
        <v>0.35</v>
      </c>
      <c r="G37" s="21">
        <f>(E31*F37)+((E32-E31)*(F37-F32))+((E33-E32)*(F37-F33))+((E34-E33)*(F37-F34))+((E35-E34)*(F37-F35))+((E36-E35)*(F37-F36))</f>
        <v>13992000</v>
      </c>
      <c r="H37" s="54">
        <f>+(D40-E36)*F37</f>
        <v>9800000</v>
      </c>
      <c r="J37" s="25"/>
    </row>
    <row r="38" spans="3:14" ht="15">
      <c r="C38" s="27"/>
      <c r="D38" s="41"/>
      <c r="E38" s="27"/>
      <c r="F38" s="42"/>
      <c r="G38" s="41"/>
      <c r="H38" s="55">
        <f>SUM(H31:H37)</f>
        <v>21008000</v>
      </c>
      <c r="J38" s="25"/>
    </row>
    <row r="39" spans="3:14" ht="15">
      <c r="C39" s="27"/>
      <c r="D39" s="41"/>
      <c r="E39" s="27"/>
      <c r="F39" s="42"/>
      <c r="G39" s="59" t="s">
        <v>35</v>
      </c>
      <c r="H39" s="58">
        <f>H40/D40</f>
        <v>0.21007999999999999</v>
      </c>
      <c r="J39" s="25"/>
    </row>
    <row r="40" spans="3:14" ht="15">
      <c r="C40" s="60" t="s">
        <v>33</v>
      </c>
      <c r="D40" s="84">
        <v>100000000</v>
      </c>
      <c r="E40" s="27"/>
      <c r="F40" s="42"/>
      <c r="G40" s="59" t="s">
        <v>34</v>
      </c>
      <c r="H40" s="56">
        <f>+(D40*F37)-G37</f>
        <v>21008000</v>
      </c>
      <c r="I40" s="44"/>
      <c r="J40" s="25"/>
    </row>
    <row r="41" spans="3:14">
      <c r="C41" s="27"/>
      <c r="D41" s="43"/>
      <c r="E41" s="27"/>
      <c r="F41" s="42"/>
      <c r="G41" s="41"/>
      <c r="H41" s="40"/>
      <c r="I41" s="44"/>
      <c r="J41" s="25"/>
    </row>
    <row r="42" spans="3:14">
      <c r="C42" s="27"/>
      <c r="D42" s="43"/>
      <c r="E42" s="27"/>
      <c r="F42" s="42"/>
      <c r="G42" s="41"/>
      <c r="H42" s="40"/>
      <c r="I42" s="44"/>
      <c r="J42" s="25"/>
    </row>
    <row r="43" spans="3:14" ht="15">
      <c r="C43" s="128" t="s">
        <v>25</v>
      </c>
      <c r="D43" s="130" t="s">
        <v>0</v>
      </c>
      <c r="E43" s="130"/>
      <c r="F43" s="130"/>
      <c r="G43" s="131"/>
      <c r="H43" s="40"/>
      <c r="I43" s="13"/>
      <c r="K43" s="140" t="s">
        <v>31</v>
      </c>
      <c r="L43" s="140"/>
      <c r="M43" s="140"/>
      <c r="N43" s="140"/>
    </row>
    <row r="44" spans="3:14" ht="15">
      <c r="C44" s="129"/>
      <c r="D44" s="142" t="s">
        <v>37</v>
      </c>
      <c r="E44" s="142"/>
      <c r="F44" s="142"/>
      <c r="G44" s="143"/>
      <c r="H44" s="40"/>
      <c r="I44" s="13"/>
    </row>
    <row r="45" spans="3:14" ht="15">
      <c r="C45" s="121" t="s">
        <v>2</v>
      </c>
      <c r="D45" s="122" t="s">
        <v>3</v>
      </c>
      <c r="E45" s="123"/>
      <c r="F45" s="124" t="s">
        <v>4</v>
      </c>
      <c r="G45" s="126" t="s">
        <v>5</v>
      </c>
      <c r="H45" s="126" t="s">
        <v>32</v>
      </c>
      <c r="I45" s="13"/>
      <c r="J45" s="138" t="s">
        <v>69</v>
      </c>
    </row>
    <row r="46" spans="3:14" ht="15">
      <c r="C46" s="121"/>
      <c r="D46" s="1" t="s">
        <v>6</v>
      </c>
      <c r="E46" s="1" t="s">
        <v>7</v>
      </c>
      <c r="F46" s="125"/>
      <c r="G46" s="127"/>
      <c r="H46" s="127"/>
      <c r="I46" s="13"/>
      <c r="J46" s="139"/>
    </row>
    <row r="47" spans="3:14">
      <c r="C47" s="19">
        <v>1</v>
      </c>
      <c r="D47" s="20">
        <v>0</v>
      </c>
      <c r="E47" s="21">
        <f t="shared" ref="E47:E53" si="6">E91*$G$8</f>
        <v>8100000</v>
      </c>
      <c r="F47" s="22">
        <v>0</v>
      </c>
      <c r="G47" s="23">
        <v>0</v>
      </c>
      <c r="H47" s="53">
        <f>+E47*F47</f>
        <v>0</v>
      </c>
      <c r="I47" s="13"/>
      <c r="J47" s="51" t="s">
        <v>26</v>
      </c>
    </row>
    <row r="48" spans="3:14">
      <c r="C48" s="19">
        <v>2</v>
      </c>
      <c r="D48" s="21">
        <f t="shared" ref="D48:D54" si="7">D92*$G$8</f>
        <v>8100000</v>
      </c>
      <c r="E48" s="21">
        <f t="shared" si="6"/>
        <v>18000000</v>
      </c>
      <c r="F48" s="22">
        <f>+F92</f>
        <v>0.04</v>
      </c>
      <c r="G48" s="21">
        <f>E47*F48</f>
        <v>324000</v>
      </c>
      <c r="H48" s="54">
        <f>+(E48-E47)*F48</f>
        <v>396000</v>
      </c>
      <c r="I48" s="13"/>
      <c r="J48" s="51" t="s">
        <v>27</v>
      </c>
    </row>
    <row r="49" spans="3:11">
      <c r="C49" s="19">
        <v>3</v>
      </c>
      <c r="D49" s="21">
        <f t="shared" si="7"/>
        <v>18000000</v>
      </c>
      <c r="E49" s="21">
        <f t="shared" si="6"/>
        <v>30000000</v>
      </c>
      <c r="F49" s="22">
        <f t="shared" ref="F49:F54" si="8">+F93</f>
        <v>0.08</v>
      </c>
      <c r="G49" s="21">
        <f>(E47*F49)+((E48-E47)*F48)</f>
        <v>1044000</v>
      </c>
      <c r="H49" s="54">
        <f t="shared" ref="H49:H52" si="9">+(E49-E48)*F49</f>
        <v>960000</v>
      </c>
      <c r="I49" s="13"/>
      <c r="J49" s="51" t="s">
        <v>28</v>
      </c>
    </row>
    <row r="50" spans="3:11">
      <c r="C50" s="19">
        <v>4</v>
      </c>
      <c r="D50" s="21">
        <f t="shared" si="7"/>
        <v>30000000</v>
      </c>
      <c r="E50" s="21">
        <f t="shared" si="6"/>
        <v>42000000</v>
      </c>
      <c r="F50" s="22">
        <f t="shared" si="8"/>
        <v>0.13500000000000001</v>
      </c>
      <c r="G50" s="21">
        <f>(E47*F50)+((E48-E47)*(F50-F48)+((E49-E48)*((F50-F49))))</f>
        <v>2694000</v>
      </c>
      <c r="H50" s="54">
        <f t="shared" si="9"/>
        <v>1620000</v>
      </c>
      <c r="I50" s="44"/>
      <c r="J50" s="51" t="s">
        <v>29</v>
      </c>
    </row>
    <row r="51" spans="3:11">
      <c r="C51" s="19">
        <v>5</v>
      </c>
      <c r="D51" s="21">
        <f t="shared" si="7"/>
        <v>42000000</v>
      </c>
      <c r="E51" s="21">
        <f t="shared" si="6"/>
        <v>54000000</v>
      </c>
      <c r="F51" s="22">
        <f t="shared" si="8"/>
        <v>0.23</v>
      </c>
      <c r="G51" s="21">
        <f>(E47*F51)+((E48-E47)*(F51-F48))+((E49-E48)*(F51-F49))+((E50-E49)*((F51-F50)))</f>
        <v>6684000</v>
      </c>
      <c r="H51" s="54">
        <f t="shared" si="9"/>
        <v>2760000</v>
      </c>
      <c r="I51" s="44"/>
      <c r="J51" s="52" t="s">
        <v>30</v>
      </c>
    </row>
    <row r="52" spans="3:11">
      <c r="C52" s="19">
        <v>6</v>
      </c>
      <c r="D52" s="21">
        <f t="shared" si="7"/>
        <v>54000000</v>
      </c>
      <c r="E52" s="21">
        <f t="shared" si="6"/>
        <v>72000000</v>
      </c>
      <c r="F52" s="22">
        <f t="shared" si="8"/>
        <v>0.30399999999999999</v>
      </c>
      <c r="G52" s="21">
        <f>(E47*F52)+((E48-E47)*(F52-F48))+((E49-E48)*(F52-F49))+((E50-E49)*(F52-F50))+((E51-E50)*(F52-F51))</f>
        <v>10680000</v>
      </c>
      <c r="H52" s="54">
        <f t="shared" si="9"/>
        <v>5472000</v>
      </c>
      <c r="I52" s="13"/>
      <c r="J52" s="25"/>
    </row>
    <row r="53" spans="3:11">
      <c r="C53" s="19">
        <v>7</v>
      </c>
      <c r="D53" s="21">
        <f t="shared" si="7"/>
        <v>72000000</v>
      </c>
      <c r="E53" s="21">
        <f t="shared" si="6"/>
        <v>90000000</v>
      </c>
      <c r="F53" s="50">
        <f t="shared" si="8"/>
        <v>0.35</v>
      </c>
      <c r="G53" s="21">
        <f>(E47*F53)+((E48-E47)*(F53-F48))+((E49-E48)*(F53-F49))+((E50-E49)*(F53-F50))+((E51-E50)*(F53-F51))+((E52-E51)*(F53-F52))</f>
        <v>13992000</v>
      </c>
      <c r="H53" s="54">
        <f>+(D57-E52)*F53</f>
        <v>9800000</v>
      </c>
      <c r="I53" s="44"/>
      <c r="J53" s="25"/>
    </row>
    <row r="54" spans="3:11">
      <c r="C54" s="19">
        <v>8</v>
      </c>
      <c r="D54" s="21">
        <f t="shared" si="7"/>
        <v>90000000</v>
      </c>
      <c r="E54" s="49" t="str">
        <f>+E98</f>
        <v>Y MAS</v>
      </c>
      <c r="F54" s="22">
        <f t="shared" si="8"/>
        <v>0.4</v>
      </c>
      <c r="G54" s="21">
        <f>(E47*F54)+((E48-E47)*(F54-F48))+((E49-E48)*(F54-F49))+((E50-E49)*(F54-F50))+((E51-E50)*(F54-F51))+((E52-E51)*(F54-F52))+((E53-D53)*(F54-F53))</f>
        <v>18492000</v>
      </c>
      <c r="H54" s="54">
        <f>+(D57-E53)*F54</f>
        <v>4000000</v>
      </c>
      <c r="I54" s="44"/>
      <c r="J54" s="25"/>
    </row>
    <row r="55" spans="3:11" ht="15">
      <c r="C55" s="27"/>
      <c r="D55" s="43"/>
      <c r="E55" s="27"/>
      <c r="F55" s="42"/>
      <c r="G55" s="41"/>
      <c r="H55" s="57">
        <f>SUM(H47:H54)</f>
        <v>25008000</v>
      </c>
      <c r="I55" s="44"/>
      <c r="J55" s="25"/>
    </row>
    <row r="56" spans="3:11" ht="15">
      <c r="C56" s="27"/>
      <c r="D56" s="43"/>
      <c r="E56" s="27"/>
      <c r="F56" s="42"/>
      <c r="G56" s="59" t="s">
        <v>35</v>
      </c>
      <c r="H56" s="58">
        <f>H57/D57</f>
        <v>0.21507999999999999</v>
      </c>
      <c r="I56" s="44"/>
      <c r="J56" s="25"/>
    </row>
    <row r="57" spans="3:11" ht="15">
      <c r="C57" s="60" t="s">
        <v>33</v>
      </c>
      <c r="D57" s="84">
        <f>+D24</f>
        <v>100000000</v>
      </c>
      <c r="E57" s="27"/>
      <c r="F57" s="42"/>
      <c r="G57" s="59" t="s">
        <v>34</v>
      </c>
      <c r="H57" s="56">
        <f>+(D57*F54)-G54</f>
        <v>21508000</v>
      </c>
      <c r="I57" s="44"/>
      <c r="J57" s="25"/>
    </row>
    <row r="58" spans="3:11">
      <c r="C58" s="27"/>
      <c r="D58" s="43"/>
      <c r="E58" s="27"/>
      <c r="F58" s="42"/>
      <c r="G58" s="41"/>
      <c r="H58" s="40"/>
      <c r="I58" s="44"/>
      <c r="J58" s="25"/>
    </row>
    <row r="59" spans="3:11">
      <c r="C59" s="27"/>
      <c r="D59" s="28"/>
      <c r="E59" s="29"/>
      <c r="F59" s="30"/>
      <c r="G59" s="28"/>
      <c r="I59" s="31"/>
      <c r="J59" s="32"/>
    </row>
    <row r="60" spans="3:11" ht="15">
      <c r="C60" s="146" t="s">
        <v>10</v>
      </c>
      <c r="D60" s="146" t="str">
        <f>+D10</f>
        <v>TABLA DEL IMPUESTO GLOBAL COMPLEMENTARIO</v>
      </c>
      <c r="E60" s="148"/>
      <c r="F60" s="148"/>
      <c r="G60" s="148"/>
      <c r="H60" s="148"/>
      <c r="I60" s="148"/>
      <c r="J60" s="148"/>
      <c r="K60" s="149"/>
    </row>
    <row r="61" spans="3:11" ht="15">
      <c r="C61" s="147"/>
      <c r="D61" s="150" t="str">
        <f>+D11</f>
        <v>DESDE AT 2014 - HASTA AT-2017</v>
      </c>
      <c r="E61" s="151"/>
      <c r="F61" s="151"/>
      <c r="G61" s="151"/>
      <c r="H61" s="151"/>
      <c r="I61" s="151"/>
      <c r="J61" s="151"/>
      <c r="K61" s="152"/>
    </row>
    <row r="62" spans="3:11" ht="32.25" customHeight="1">
      <c r="C62" s="144" t="s">
        <v>2</v>
      </c>
      <c r="D62" s="144" t="s">
        <v>54</v>
      </c>
      <c r="E62" s="144"/>
      <c r="F62" s="144" t="s">
        <v>11</v>
      </c>
      <c r="G62" s="144" t="s">
        <v>55</v>
      </c>
      <c r="H62" s="145" t="s">
        <v>12</v>
      </c>
      <c r="I62" s="132" t="s">
        <v>13</v>
      </c>
      <c r="J62" s="133"/>
      <c r="K62" s="134"/>
    </row>
    <row r="63" spans="3:11" ht="32.25" customHeight="1" thickBot="1">
      <c r="C63" s="144"/>
      <c r="D63" s="82" t="s">
        <v>14</v>
      </c>
      <c r="E63" s="2" t="s">
        <v>15</v>
      </c>
      <c r="F63" s="144"/>
      <c r="G63" s="144"/>
      <c r="H63" s="145"/>
      <c r="I63" s="135"/>
      <c r="J63" s="136"/>
      <c r="K63" s="137"/>
    </row>
    <row r="64" spans="3:11" ht="15">
      <c r="C64" s="3">
        <v>1</v>
      </c>
      <c r="D64" s="4">
        <v>0</v>
      </c>
      <c r="E64" s="4">
        <v>13.5</v>
      </c>
      <c r="F64" s="34" t="s">
        <v>16</v>
      </c>
      <c r="G64" s="5">
        <v>0</v>
      </c>
      <c r="H64" s="6" t="s">
        <v>17</v>
      </c>
      <c r="I64" s="35"/>
      <c r="J64" s="35">
        <v>0</v>
      </c>
      <c r="K64" s="35">
        <f>+J64-G64</f>
        <v>0</v>
      </c>
    </row>
    <row r="65" spans="3:11" ht="15">
      <c r="C65" s="3">
        <v>2</v>
      </c>
      <c r="D65" s="4">
        <v>13.5</v>
      </c>
      <c r="E65" s="4">
        <v>30</v>
      </c>
      <c r="F65" s="7">
        <v>0.04</v>
      </c>
      <c r="G65" s="8">
        <f>E64*F65</f>
        <v>0.54</v>
      </c>
      <c r="H65" s="9">
        <v>2.1999999999999999E-2</v>
      </c>
      <c r="I65" s="36">
        <f t="shared" ref="I65:I70" si="10">((E65*F65)-G65)/E65</f>
        <v>2.1999999999999999E-2</v>
      </c>
      <c r="J65" s="37">
        <v>0.54</v>
      </c>
      <c r="K65" s="35">
        <f t="shared" ref="K65:K70" si="11">+J65-G65</f>
        <v>0</v>
      </c>
    </row>
    <row r="66" spans="3:11" ht="15">
      <c r="C66" s="3">
        <v>3</v>
      </c>
      <c r="D66" s="4">
        <v>30</v>
      </c>
      <c r="E66" s="4">
        <v>50</v>
      </c>
      <c r="F66" s="7">
        <v>0.08</v>
      </c>
      <c r="G66" s="8">
        <f>(E64*F66)+((E65-E64)*F65)</f>
        <v>1.7400000000000002</v>
      </c>
      <c r="H66" s="9">
        <v>4.5199999999999997E-2</v>
      </c>
      <c r="I66" s="36">
        <f t="shared" si="10"/>
        <v>4.5199999999999997E-2</v>
      </c>
      <c r="J66" s="37">
        <v>1.74</v>
      </c>
      <c r="K66" s="35">
        <f t="shared" si="11"/>
        <v>0</v>
      </c>
    </row>
    <row r="67" spans="3:11" ht="15">
      <c r="C67" s="3">
        <v>4</v>
      </c>
      <c r="D67" s="4">
        <v>50</v>
      </c>
      <c r="E67" s="4">
        <v>70</v>
      </c>
      <c r="F67" s="7">
        <v>0.13500000000000001</v>
      </c>
      <c r="G67" s="8">
        <f>(E64*F67)+((E65-E64)*(F67-F65)+((E66-E65)*((F67-F66))))</f>
        <v>4.49</v>
      </c>
      <c r="H67" s="9">
        <v>7.0900000000000005E-2</v>
      </c>
      <c r="I67" s="36">
        <f t="shared" si="10"/>
        <v>7.0857142857142869E-2</v>
      </c>
      <c r="J67" s="37">
        <v>4.49</v>
      </c>
      <c r="K67" s="35">
        <f t="shared" si="11"/>
        <v>0</v>
      </c>
    </row>
    <row r="68" spans="3:11" ht="15">
      <c r="C68" s="3">
        <v>5</v>
      </c>
      <c r="D68" s="4">
        <v>70</v>
      </c>
      <c r="E68" s="4">
        <v>90</v>
      </c>
      <c r="F68" s="7">
        <v>0.23</v>
      </c>
      <c r="G68" s="8">
        <f>(E64*F68)+((E65-E64)*(F68-F65))+((E66-E65)*(F68-F66))+((E67-E66)*((F68-F67)))</f>
        <v>11.14</v>
      </c>
      <c r="H68" s="9">
        <v>0.1062</v>
      </c>
      <c r="I68" s="36">
        <f t="shared" si="10"/>
        <v>0.1062222222222222</v>
      </c>
      <c r="J68" s="37">
        <v>11.14</v>
      </c>
      <c r="K68" s="35">
        <f t="shared" si="11"/>
        <v>0</v>
      </c>
    </row>
    <row r="69" spans="3:11" ht="15">
      <c r="C69" s="3">
        <v>6</v>
      </c>
      <c r="D69" s="4">
        <v>90</v>
      </c>
      <c r="E69" s="4">
        <v>120</v>
      </c>
      <c r="F69" s="7">
        <v>0.30399999999999999</v>
      </c>
      <c r="G69" s="8">
        <f>(E64*F69)+((E65-E64)*(F69-F65))+((E66-E65)*(F69-F66))+((E67-E66)*(F69-F67))+((E68-E67)*(F69-F68))</f>
        <v>17.8</v>
      </c>
      <c r="H69" s="9">
        <v>0.15570000000000001</v>
      </c>
      <c r="I69" s="36">
        <f t="shared" si="10"/>
        <v>0.15566666666666665</v>
      </c>
      <c r="J69" s="37">
        <v>17.8</v>
      </c>
      <c r="K69" s="35">
        <f t="shared" si="11"/>
        <v>0</v>
      </c>
    </row>
    <row r="70" spans="3:11" ht="15">
      <c r="C70" s="3">
        <v>7</v>
      </c>
      <c r="D70" s="4">
        <v>120</v>
      </c>
      <c r="E70" s="4">
        <v>150</v>
      </c>
      <c r="F70" s="7">
        <v>0.35499999999999998</v>
      </c>
      <c r="G70" s="8">
        <f>(E64*F70)+((E65-E64)*(F70-F65))+((E66-E65)*(F70-F66))+((E67-E66)*(F70-F67))+((E68-E67)*(F70-F68))+((E69-E68)*(F70-F69))</f>
        <v>23.919999999999998</v>
      </c>
      <c r="H70" s="9">
        <v>0.19550000000000001</v>
      </c>
      <c r="I70" s="36">
        <f t="shared" si="10"/>
        <v>0.19553333333333334</v>
      </c>
      <c r="J70" s="37">
        <v>23.92</v>
      </c>
      <c r="K70" s="35">
        <f t="shared" si="11"/>
        <v>0</v>
      </c>
    </row>
    <row r="71" spans="3:11" ht="15">
      <c r="C71" s="3">
        <v>8</v>
      </c>
      <c r="D71" s="4">
        <v>150</v>
      </c>
      <c r="E71" s="4" t="s">
        <v>18</v>
      </c>
      <c r="F71" s="7">
        <v>0.4</v>
      </c>
      <c r="G71" s="8">
        <f>(E64*F71)+((E65-E64)*(F71-F65))+((E66-E65)*(F71-F66))+((E67-E66)*(F71-F67))+((E68-E67)*(F71-F68))+((E69-E68)*(F71-F69))+((E70-D70)*(F71-F70))</f>
        <v>30.670000000000009</v>
      </c>
      <c r="H71" s="9" t="s">
        <v>19</v>
      </c>
      <c r="I71" s="10" t="s">
        <v>19</v>
      </c>
      <c r="J71" s="37"/>
      <c r="K71" s="35"/>
    </row>
    <row r="72" spans="3:11" ht="15">
      <c r="C72" s="62"/>
      <c r="D72" s="63"/>
      <c r="E72" s="63"/>
      <c r="F72" s="64"/>
      <c r="G72" s="65"/>
      <c r="H72" s="66"/>
      <c r="I72" s="66"/>
      <c r="J72" s="67"/>
      <c r="K72" s="32"/>
    </row>
    <row r="73" spans="3:11">
      <c r="I73" s="31"/>
      <c r="J73" s="32"/>
      <c r="K73" s="32"/>
    </row>
    <row r="74" spans="3:11" ht="15">
      <c r="C74" s="146" t="s">
        <v>20</v>
      </c>
      <c r="D74" s="146" t="str">
        <f>+D27</f>
        <v>TABLA DE IMPUESTO GLOBAL COMPLEMENTARIO</v>
      </c>
      <c r="E74" s="148"/>
      <c r="F74" s="148"/>
      <c r="G74" s="148"/>
      <c r="H74" s="148"/>
      <c r="I74" s="148"/>
      <c r="J74" s="148"/>
      <c r="K74" s="149"/>
    </row>
    <row r="75" spans="3:11" ht="15">
      <c r="C75" s="147"/>
      <c r="D75" s="150" t="str">
        <f>+D28</f>
        <v>DESDE AT 2018</v>
      </c>
      <c r="E75" s="151"/>
      <c r="F75" s="151"/>
      <c r="G75" s="151"/>
      <c r="H75" s="151"/>
      <c r="I75" s="151"/>
      <c r="J75" s="151"/>
      <c r="K75" s="152"/>
    </row>
    <row r="76" spans="3:11" ht="32.25" customHeight="1">
      <c r="C76" s="144" t="s">
        <v>2</v>
      </c>
      <c r="D76" s="153" t="s">
        <v>54</v>
      </c>
      <c r="E76" s="153"/>
      <c r="F76" s="153" t="s">
        <v>11</v>
      </c>
      <c r="G76" s="154" t="s">
        <v>55</v>
      </c>
      <c r="H76" s="156" t="s">
        <v>12</v>
      </c>
      <c r="I76" s="158" t="s">
        <v>13</v>
      </c>
      <c r="J76" s="159"/>
      <c r="K76" s="160"/>
    </row>
    <row r="77" spans="3:11" ht="25.5" customHeight="1">
      <c r="C77" s="144"/>
      <c r="D77" s="2" t="s">
        <v>14</v>
      </c>
      <c r="E77" s="2" t="s">
        <v>15</v>
      </c>
      <c r="F77" s="144"/>
      <c r="G77" s="155"/>
      <c r="H77" s="157"/>
      <c r="I77" s="135"/>
      <c r="J77" s="136"/>
      <c r="K77" s="137"/>
    </row>
    <row r="78" spans="3:11" ht="15">
      <c r="C78" s="3">
        <v>1</v>
      </c>
      <c r="D78" s="4">
        <v>0</v>
      </c>
      <c r="E78" s="4">
        <v>13.5</v>
      </c>
      <c r="F78" s="34" t="s">
        <v>16</v>
      </c>
      <c r="G78" s="11">
        <v>0</v>
      </c>
      <c r="H78" s="12" t="s">
        <v>17</v>
      </c>
      <c r="I78" s="38"/>
      <c r="J78" s="39">
        <v>0</v>
      </c>
      <c r="K78" s="39">
        <f t="shared" ref="K78:K84" si="12">+J78-G78</f>
        <v>0</v>
      </c>
    </row>
    <row r="79" spans="3:11" ht="15">
      <c r="C79" s="3">
        <v>2</v>
      </c>
      <c r="D79" s="4">
        <v>13.5</v>
      </c>
      <c r="E79" s="4">
        <v>30</v>
      </c>
      <c r="F79" s="7">
        <v>0.04</v>
      </c>
      <c r="G79" s="11">
        <f>E78*F79</f>
        <v>0.54</v>
      </c>
      <c r="H79" s="9">
        <v>2.1999999999999999E-2</v>
      </c>
      <c r="I79" s="36">
        <f t="shared" ref="I79:I83" si="13">((E79*F79)-G79)/E79</f>
        <v>2.1999999999999999E-2</v>
      </c>
      <c r="J79" s="35">
        <v>0.54</v>
      </c>
      <c r="K79" s="35">
        <f t="shared" si="12"/>
        <v>0</v>
      </c>
    </row>
    <row r="80" spans="3:11" ht="15">
      <c r="C80" s="3">
        <v>3</v>
      </c>
      <c r="D80" s="4">
        <v>30</v>
      </c>
      <c r="E80" s="4">
        <v>50</v>
      </c>
      <c r="F80" s="7">
        <v>0.08</v>
      </c>
      <c r="G80" s="11">
        <f>(E78*F80)+((E79-E78)*F79)</f>
        <v>1.7400000000000002</v>
      </c>
      <c r="H80" s="9">
        <v>4.5199999999999997E-2</v>
      </c>
      <c r="I80" s="36">
        <f t="shared" si="13"/>
        <v>4.5199999999999997E-2</v>
      </c>
      <c r="J80" s="35">
        <v>1.74</v>
      </c>
      <c r="K80" s="35">
        <f t="shared" si="12"/>
        <v>0</v>
      </c>
    </row>
    <row r="81" spans="3:14" ht="15">
      <c r="C81" s="3">
        <v>4</v>
      </c>
      <c r="D81" s="4">
        <v>50</v>
      </c>
      <c r="E81" s="4">
        <v>70</v>
      </c>
      <c r="F81" s="7">
        <v>0.13500000000000001</v>
      </c>
      <c r="G81" s="11">
        <f>(E78*F81)+((E79-E78)*(F81-F79)+((E80-E79)*((F81-F80))))</f>
        <v>4.49</v>
      </c>
      <c r="H81" s="9">
        <v>7.0900000000000005E-2</v>
      </c>
      <c r="I81" s="36">
        <f t="shared" si="13"/>
        <v>7.0857142857142869E-2</v>
      </c>
      <c r="J81" s="35">
        <v>4.4900000000000011</v>
      </c>
      <c r="K81" s="35">
        <f t="shared" si="12"/>
        <v>0</v>
      </c>
    </row>
    <row r="82" spans="3:14" ht="15">
      <c r="C82" s="3">
        <v>5</v>
      </c>
      <c r="D82" s="4">
        <v>70</v>
      </c>
      <c r="E82" s="4">
        <v>90</v>
      </c>
      <c r="F82" s="7">
        <v>0.23</v>
      </c>
      <c r="G82" s="11">
        <f>(E78*F82)+((E79-E78)*(F82-F79))+((E80-E79)*(F82-F80))+((E81-E80)*((F82-F81)))</f>
        <v>11.14</v>
      </c>
      <c r="H82" s="9">
        <v>0.1062</v>
      </c>
      <c r="I82" s="36">
        <f t="shared" si="13"/>
        <v>0.1062222222222222</v>
      </c>
      <c r="J82" s="35">
        <v>11.14</v>
      </c>
      <c r="K82" s="35">
        <f t="shared" si="12"/>
        <v>0</v>
      </c>
    </row>
    <row r="83" spans="3:14" ht="15">
      <c r="C83" s="3">
        <v>6</v>
      </c>
      <c r="D83" s="4">
        <v>90</v>
      </c>
      <c r="E83" s="4">
        <v>120</v>
      </c>
      <c r="F83" s="7">
        <v>0.30399999999999999</v>
      </c>
      <c r="G83" s="11">
        <f>(E78*F83)+((E79-E78)*(F83-F79))+((E80-E79)*(F83-F80))+((E81-E80)*(F83-F81))+((E82-E81)*(F83-F82))</f>
        <v>17.8</v>
      </c>
      <c r="H83" s="9">
        <v>0.15570000000000001</v>
      </c>
      <c r="I83" s="36">
        <f t="shared" si="13"/>
        <v>0.15566666666666665</v>
      </c>
      <c r="J83" s="35">
        <v>17.8</v>
      </c>
      <c r="K83" s="35">
        <f t="shared" si="12"/>
        <v>0</v>
      </c>
    </row>
    <row r="84" spans="3:14" ht="15">
      <c r="C84" s="3">
        <v>7</v>
      </c>
      <c r="D84" s="4">
        <v>120</v>
      </c>
      <c r="E84" s="4" t="s">
        <v>18</v>
      </c>
      <c r="F84" s="7">
        <v>0.35</v>
      </c>
      <c r="G84" s="11">
        <f>(E78*F84)+((E79-E78)*(F84-F79))+((E80-E79)*(F84-F80))+((E81-E80)*(F84-F81))+((E82-E81)*(F84-F82))+((E83-E82)*(F84-F83))</f>
        <v>23.319999999999997</v>
      </c>
      <c r="H84" s="9" t="s">
        <v>21</v>
      </c>
      <c r="I84" s="10" t="s">
        <v>21</v>
      </c>
      <c r="J84" s="35">
        <v>23.319999999999997</v>
      </c>
      <c r="K84" s="35">
        <f t="shared" si="12"/>
        <v>0</v>
      </c>
    </row>
    <row r="86" spans="3:14">
      <c r="G86" s="40"/>
    </row>
    <row r="87" spans="3:14" ht="15">
      <c r="C87" s="146" t="s">
        <v>24</v>
      </c>
      <c r="D87" s="146" t="str">
        <f>+D43</f>
        <v>TABLA DE IMPUESTO GLOBAL COMPLEMENTARIO</v>
      </c>
      <c r="E87" s="148"/>
      <c r="F87" s="148"/>
      <c r="G87" s="148"/>
      <c r="H87" s="148"/>
      <c r="I87" s="148"/>
      <c r="J87" s="148"/>
      <c r="K87" s="149"/>
    </row>
    <row r="88" spans="3:14" ht="15">
      <c r="C88" s="147"/>
      <c r="D88" s="150" t="str">
        <f>+D44</f>
        <v>DESDE AT - 2018 FUNCIONARIOS PUBLICOS Art. 52 bis</v>
      </c>
      <c r="E88" s="151"/>
      <c r="F88" s="151"/>
      <c r="G88" s="151"/>
      <c r="H88" s="151"/>
      <c r="I88" s="151"/>
      <c r="J88" s="151"/>
      <c r="K88" s="152"/>
    </row>
    <row r="89" spans="3:14" ht="32.25" customHeight="1">
      <c r="C89" s="144" t="s">
        <v>2</v>
      </c>
      <c r="D89" s="144" t="s">
        <v>54</v>
      </c>
      <c r="E89" s="144"/>
      <c r="F89" s="144" t="s">
        <v>11</v>
      </c>
      <c r="G89" s="144" t="s">
        <v>55</v>
      </c>
      <c r="H89" s="145" t="s">
        <v>12</v>
      </c>
      <c r="I89" s="132" t="s">
        <v>13</v>
      </c>
      <c r="J89" s="133"/>
      <c r="K89" s="134"/>
    </row>
    <row r="90" spans="3:14" ht="32.25" customHeight="1" thickBot="1">
      <c r="C90" s="144"/>
      <c r="D90" s="45" t="s">
        <v>14</v>
      </c>
      <c r="E90" s="45" t="s">
        <v>15</v>
      </c>
      <c r="F90" s="144"/>
      <c r="G90" s="144"/>
      <c r="H90" s="145"/>
      <c r="I90" s="135"/>
      <c r="J90" s="136"/>
      <c r="K90" s="137"/>
      <c r="N90" s="85" t="s">
        <v>69</v>
      </c>
    </row>
    <row r="91" spans="3:14" ht="15">
      <c r="C91" s="3">
        <v>1</v>
      </c>
      <c r="D91" s="4">
        <v>0</v>
      </c>
      <c r="E91" s="4">
        <v>13.5</v>
      </c>
      <c r="F91" s="34" t="s">
        <v>16</v>
      </c>
      <c r="G91" s="5">
        <v>0</v>
      </c>
      <c r="H91" s="6" t="s">
        <v>17</v>
      </c>
      <c r="I91" s="35"/>
      <c r="J91" s="35">
        <v>0</v>
      </c>
      <c r="K91" s="35">
        <f>+J91-G91</f>
        <v>0</v>
      </c>
      <c r="N91" s="51" t="s">
        <v>26</v>
      </c>
    </row>
    <row r="92" spans="3:14" ht="15">
      <c r="C92" s="3">
        <v>2</v>
      </c>
      <c r="D92" s="4">
        <v>13.5</v>
      </c>
      <c r="E92" s="4">
        <v>30</v>
      </c>
      <c r="F92" s="7">
        <v>0.04</v>
      </c>
      <c r="G92" s="8">
        <f>E91*F92</f>
        <v>0.54</v>
      </c>
      <c r="H92" s="9">
        <v>2.1999999999999999E-2</v>
      </c>
      <c r="I92" s="36">
        <f t="shared" ref="I92:I97" si="14">((E92*F92)-G92)/E92</f>
        <v>2.1999999999999999E-2</v>
      </c>
      <c r="J92" s="37">
        <v>0.54</v>
      </c>
      <c r="K92" s="35">
        <f t="shared" ref="K92:K97" si="15">+J92-G92</f>
        <v>0</v>
      </c>
      <c r="N92" s="51" t="s">
        <v>27</v>
      </c>
    </row>
    <row r="93" spans="3:14" ht="15">
      <c r="C93" s="3">
        <v>3</v>
      </c>
      <c r="D93" s="4">
        <v>30</v>
      </c>
      <c r="E93" s="4">
        <v>50</v>
      </c>
      <c r="F93" s="7">
        <v>0.08</v>
      </c>
      <c r="G93" s="8">
        <f>(E91*F93)+((E92-E91)*F92)</f>
        <v>1.7400000000000002</v>
      </c>
      <c r="H93" s="9">
        <v>4.5199999999999997E-2</v>
      </c>
      <c r="I93" s="36">
        <f t="shared" si="14"/>
        <v>4.5199999999999997E-2</v>
      </c>
      <c r="J93" s="37">
        <v>1.74</v>
      </c>
      <c r="K93" s="35">
        <f t="shared" si="15"/>
        <v>0</v>
      </c>
      <c r="N93" s="51" t="s">
        <v>28</v>
      </c>
    </row>
    <row r="94" spans="3:14" ht="15">
      <c r="C94" s="3">
        <v>4</v>
      </c>
      <c r="D94" s="4">
        <v>50</v>
      </c>
      <c r="E94" s="4">
        <v>70</v>
      </c>
      <c r="F94" s="7">
        <v>0.13500000000000001</v>
      </c>
      <c r="G94" s="8">
        <f>(E91*F94)+((E92-E91)*(F94-F92)+((E93-E92)*((F94-F93))))</f>
        <v>4.49</v>
      </c>
      <c r="H94" s="9">
        <v>7.0900000000000005E-2</v>
      </c>
      <c r="I94" s="36">
        <f t="shared" si="14"/>
        <v>7.0857142857142869E-2</v>
      </c>
      <c r="J94" s="37">
        <v>4.49</v>
      </c>
      <c r="K94" s="35">
        <f t="shared" si="15"/>
        <v>0</v>
      </c>
      <c r="N94" s="51" t="s">
        <v>29</v>
      </c>
    </row>
    <row r="95" spans="3:14" ht="15">
      <c r="C95" s="3">
        <v>5</v>
      </c>
      <c r="D95" s="4">
        <v>70</v>
      </c>
      <c r="E95" s="4">
        <v>90</v>
      </c>
      <c r="F95" s="7">
        <v>0.23</v>
      </c>
      <c r="G95" s="8">
        <f>(E91*F95)+((E92-E91)*(F95-F92))+((E93-E92)*(F95-F93))+((E94-E93)*((F95-F94)))</f>
        <v>11.14</v>
      </c>
      <c r="H95" s="9">
        <v>0.1062</v>
      </c>
      <c r="I95" s="36">
        <f t="shared" si="14"/>
        <v>0.1062222222222222</v>
      </c>
      <c r="J95" s="37">
        <v>11.14</v>
      </c>
      <c r="K95" s="35">
        <f t="shared" si="15"/>
        <v>0</v>
      </c>
      <c r="N95" s="52" t="s">
        <v>30</v>
      </c>
    </row>
    <row r="96" spans="3:14" ht="15">
      <c r="C96" s="3">
        <v>6</v>
      </c>
      <c r="D96" s="4">
        <v>90</v>
      </c>
      <c r="E96" s="4">
        <v>120</v>
      </c>
      <c r="F96" s="7">
        <v>0.30399999999999999</v>
      </c>
      <c r="G96" s="8">
        <f>(E91*F96)+((E92-E91)*(F96-F92))+((E93-E92)*(F96-F93))+((E94-E93)*(F96-F94))+((E95-E94)*(F96-F95))</f>
        <v>17.8</v>
      </c>
      <c r="H96" s="9">
        <v>0.15570000000000001</v>
      </c>
      <c r="I96" s="36">
        <f t="shared" si="14"/>
        <v>0.15566666666666665</v>
      </c>
      <c r="J96" s="37">
        <v>17.8</v>
      </c>
      <c r="K96" s="35">
        <f t="shared" si="15"/>
        <v>0</v>
      </c>
    </row>
    <row r="97" spans="3:11" ht="15">
      <c r="C97" s="3">
        <v>7</v>
      </c>
      <c r="D97" s="4">
        <v>120</v>
      </c>
      <c r="E97" s="4">
        <v>150</v>
      </c>
      <c r="F97" s="48">
        <v>0.35</v>
      </c>
      <c r="G97" s="8">
        <f>(E91*F97)+((E92-E91)*(F97-F92))+((E93-E92)*(F97-F93))+((E94-E93)*(F97-F94))+((E95-E94)*(F97-F95))+((E96-E95)*(F97-F96))</f>
        <v>23.319999999999997</v>
      </c>
      <c r="H97" s="9">
        <v>0.19450000000000001</v>
      </c>
      <c r="I97" s="61">
        <f t="shared" si="14"/>
        <v>0.19453333333333336</v>
      </c>
      <c r="J97" s="37">
        <v>23.32</v>
      </c>
      <c r="K97" s="35">
        <f t="shared" si="15"/>
        <v>0</v>
      </c>
    </row>
    <row r="98" spans="3:11" ht="15">
      <c r="C98" s="3">
        <v>8</v>
      </c>
      <c r="D98" s="4">
        <v>150</v>
      </c>
      <c r="E98" s="4" t="s">
        <v>18</v>
      </c>
      <c r="F98" s="7">
        <v>0.4</v>
      </c>
      <c r="G98" s="8">
        <f>(E91*F98)+((E92-E91)*(F98-F92))+((E93-E92)*(F98-F93))+((E94-E93)*(F98-F94))+((E95-E94)*(F98-F95))+((E96-E95)*(F98-F96))+((E97-D97)*(F98-F97))</f>
        <v>30.820000000000007</v>
      </c>
      <c r="H98" s="9" t="s">
        <v>36</v>
      </c>
      <c r="I98" s="10" t="s">
        <v>36</v>
      </c>
      <c r="J98" s="37"/>
      <c r="K98" s="35"/>
    </row>
  </sheetData>
  <mergeCells count="54">
    <mergeCell ref="C60:C61"/>
    <mergeCell ref="D60:K60"/>
    <mergeCell ref="D61:K61"/>
    <mergeCell ref="D11:H11"/>
    <mergeCell ref="D76:E76"/>
    <mergeCell ref="F76:F77"/>
    <mergeCell ref="G76:G77"/>
    <mergeCell ref="H76:H77"/>
    <mergeCell ref="I76:K77"/>
    <mergeCell ref="C87:C88"/>
    <mergeCell ref="D87:K87"/>
    <mergeCell ref="D88:K88"/>
    <mergeCell ref="C43:C44"/>
    <mergeCell ref="D43:G43"/>
    <mergeCell ref="D44:G44"/>
    <mergeCell ref="C62:C63"/>
    <mergeCell ref="D62:E62"/>
    <mergeCell ref="F62:F63"/>
    <mergeCell ref="G62:G63"/>
    <mergeCell ref="H62:H63"/>
    <mergeCell ref="I62:K63"/>
    <mergeCell ref="C74:C75"/>
    <mergeCell ref="D74:K74"/>
    <mergeCell ref="D75:K75"/>
    <mergeCell ref="C76:C77"/>
    <mergeCell ref="C89:C90"/>
    <mergeCell ref="D89:E89"/>
    <mergeCell ref="F89:F90"/>
    <mergeCell ref="G89:G90"/>
    <mergeCell ref="H89:H90"/>
    <mergeCell ref="I89:K90"/>
    <mergeCell ref="J45:J46"/>
    <mergeCell ref="K43:N43"/>
    <mergeCell ref="H12:H13"/>
    <mergeCell ref="H29:H30"/>
    <mergeCell ref="D27:H27"/>
    <mergeCell ref="D28:H28"/>
    <mergeCell ref="H45:H46"/>
    <mergeCell ref="D12:E12"/>
    <mergeCell ref="F12:F13"/>
    <mergeCell ref="G12:G13"/>
    <mergeCell ref="C6:H6"/>
    <mergeCell ref="C45:C46"/>
    <mergeCell ref="D45:E45"/>
    <mergeCell ref="F45:F46"/>
    <mergeCell ref="G45:G46"/>
    <mergeCell ref="C27:C28"/>
    <mergeCell ref="C29:C30"/>
    <mergeCell ref="D29:E29"/>
    <mergeCell ref="F29:F30"/>
    <mergeCell ref="G29:G30"/>
    <mergeCell ref="C10:C11"/>
    <mergeCell ref="C12:C13"/>
    <mergeCell ref="D10:H10"/>
  </mergeCells>
  <pageMargins left="0.7" right="0.7" top="0.75" bottom="0.75" header="0.3" footer="0.3"/>
  <pageSetup scale="33" orientation="portrait" horizontalDpi="4294967293" r:id="rId1"/>
  <rowBreaks count="1" manualBreakCount="1">
    <brk id="58" max="14" man="1"/>
  </rowBreaks>
  <drawing r:id="rId2"/>
  <legacyDrawing r:id="rId3"/>
</worksheet>
</file>

<file path=xl/worksheets/sheet2.xml><?xml version="1.0" encoding="utf-8"?>
<worksheet xmlns="http://schemas.openxmlformats.org/spreadsheetml/2006/main" xmlns:r="http://schemas.openxmlformats.org/officeDocument/2006/relationships">
  <sheetPr>
    <tabColor theme="0" tint="-0.14999847407452621"/>
  </sheetPr>
  <dimension ref="A1:U98"/>
  <sheetViews>
    <sheetView showGridLines="0" view="pageBreakPreview" topLeftCell="A73" zoomScaleNormal="85" zoomScaleSheetLayoutView="100" workbookViewId="0">
      <selection activeCell="H98" sqref="H98"/>
    </sheetView>
  </sheetViews>
  <sheetFormatPr defaultColWidth="3.7109375" defaultRowHeight="14.25"/>
  <cols>
    <col min="1" max="1" width="3.7109375" style="96"/>
    <col min="2" max="2" width="3.7109375" style="13"/>
    <col min="3" max="3" width="12.42578125" style="16" customWidth="1"/>
    <col min="4" max="4" width="22.85546875" style="13" customWidth="1"/>
    <col min="5" max="5" width="15.5703125" style="13" bestFit="1" customWidth="1"/>
    <col min="6" max="6" width="15.140625" style="13" customWidth="1"/>
    <col min="7" max="7" width="30" style="13" customWidth="1"/>
    <col min="8" max="8" width="30.7109375" style="13" customWidth="1"/>
    <col min="9" max="9" width="20.7109375" style="14" customWidth="1"/>
    <col min="10" max="10" width="38.42578125" style="13" customWidth="1"/>
    <col min="11" max="11" width="10" style="13" customWidth="1"/>
    <col min="12" max="12" width="3.7109375" style="13"/>
    <col min="13" max="13" width="11.5703125" style="15" bestFit="1" customWidth="1"/>
    <col min="14" max="14" width="46" style="15" customWidth="1"/>
    <col min="15" max="15" width="2.28515625" style="15" customWidth="1"/>
    <col min="16" max="16" width="15.28515625" style="15" bestFit="1" customWidth="1"/>
    <col min="17" max="17" width="11.5703125" style="15" customWidth="1"/>
    <col min="18" max="18" width="14" style="13" customWidth="1"/>
    <col min="19" max="21" width="14" style="15" customWidth="1"/>
    <col min="22" max="16384" width="3.7109375" style="13"/>
  </cols>
  <sheetData>
    <row r="1" spans="1:21" s="96" customFormat="1">
      <c r="C1" s="99"/>
      <c r="I1" s="97"/>
      <c r="M1" s="98"/>
      <c r="N1" s="98"/>
      <c r="O1" s="98"/>
      <c r="P1" s="98"/>
      <c r="Q1" s="98"/>
      <c r="S1" s="98"/>
      <c r="T1" s="98"/>
      <c r="U1" s="98"/>
    </row>
    <row r="2" spans="1:21" ht="23.25">
      <c r="B2" s="100" t="s">
        <v>67</v>
      </c>
    </row>
    <row r="3" spans="1:21" ht="18">
      <c r="B3" s="101" t="s">
        <v>66</v>
      </c>
    </row>
    <row r="6" spans="1:21" ht="24" customHeight="1">
      <c r="C6" s="118" t="s">
        <v>38</v>
      </c>
      <c r="D6" s="119"/>
      <c r="E6" s="119"/>
      <c r="F6" s="119"/>
      <c r="G6" s="119"/>
      <c r="H6" s="120"/>
    </row>
    <row r="8" spans="1:21" ht="60">
      <c r="C8" s="90" t="s">
        <v>75</v>
      </c>
      <c r="D8" s="83">
        <v>45907</v>
      </c>
      <c r="F8" s="90" t="s">
        <v>74</v>
      </c>
      <c r="G8" s="83">
        <v>50000</v>
      </c>
      <c r="H8" s="95" t="s">
        <v>73</v>
      </c>
    </row>
    <row r="10" spans="1:21" ht="15">
      <c r="C10" s="128" t="s">
        <v>1</v>
      </c>
      <c r="D10" s="128" t="s">
        <v>38</v>
      </c>
      <c r="E10" s="130"/>
      <c r="F10" s="130"/>
      <c r="G10" s="130"/>
      <c r="H10" s="131"/>
    </row>
    <row r="11" spans="1:21" ht="15">
      <c r="C11" s="129"/>
      <c r="D11" s="141" t="s">
        <v>22</v>
      </c>
      <c r="E11" s="142"/>
      <c r="F11" s="142"/>
      <c r="G11" s="142"/>
      <c r="H11" s="143"/>
    </row>
    <row r="12" spans="1:21" ht="15" customHeight="1">
      <c r="C12" s="121" t="s">
        <v>2</v>
      </c>
      <c r="D12" s="122" t="s">
        <v>39</v>
      </c>
      <c r="E12" s="123"/>
      <c r="F12" s="124" t="s">
        <v>4</v>
      </c>
      <c r="G12" s="126" t="s">
        <v>5</v>
      </c>
      <c r="H12" s="126" t="s">
        <v>32</v>
      </c>
    </row>
    <row r="13" spans="1:21" s="16" customFormat="1" ht="29.25" customHeight="1">
      <c r="A13" s="99"/>
      <c r="C13" s="121"/>
      <c r="D13" s="1" t="s">
        <v>6</v>
      </c>
      <c r="E13" s="1" t="s">
        <v>7</v>
      </c>
      <c r="F13" s="125"/>
      <c r="G13" s="127"/>
      <c r="H13" s="127"/>
      <c r="I13" s="17"/>
      <c r="J13" s="87"/>
      <c r="M13" s="18"/>
      <c r="N13" s="18"/>
      <c r="O13" s="18"/>
      <c r="P13" s="18"/>
      <c r="Q13" s="18"/>
      <c r="S13" s="18"/>
      <c r="T13" s="18"/>
      <c r="U13" s="18"/>
    </row>
    <row r="14" spans="1:21">
      <c r="C14" s="68">
        <v>1</v>
      </c>
      <c r="D14" s="20">
        <v>0</v>
      </c>
      <c r="E14" s="21">
        <f>E64*$D$8</f>
        <v>619744.5</v>
      </c>
      <c r="F14" s="22">
        <v>0</v>
      </c>
      <c r="G14" s="23">
        <v>0</v>
      </c>
      <c r="H14" s="53">
        <f>+E14*F14</f>
        <v>0</v>
      </c>
      <c r="I14" s="24"/>
      <c r="J14" s="88"/>
    </row>
    <row r="15" spans="1:21">
      <c r="C15" s="68">
        <v>2</v>
      </c>
      <c r="D15" s="21">
        <f>D65*$D$8</f>
        <v>619744.5</v>
      </c>
      <c r="E15" s="21">
        <f t="shared" ref="E15:E20" si="0">E65*$D$8</f>
        <v>1377210</v>
      </c>
      <c r="F15" s="22">
        <v>0.04</v>
      </c>
      <c r="G15" s="21">
        <f>E14*F15</f>
        <v>24789.78</v>
      </c>
      <c r="H15" s="54">
        <f>+(E15-E14)*F15</f>
        <v>30298.62</v>
      </c>
      <c r="I15" s="26"/>
      <c r="J15" s="86"/>
    </row>
    <row r="16" spans="1:21">
      <c r="C16" s="68">
        <v>3</v>
      </c>
      <c r="D16" s="21">
        <f t="shared" ref="D16:D21" si="1">D66*$D$8</f>
        <v>1377210</v>
      </c>
      <c r="E16" s="21">
        <f t="shared" si="0"/>
        <v>2295350</v>
      </c>
      <c r="F16" s="22">
        <v>0.08</v>
      </c>
      <c r="G16" s="21">
        <f>(E14*F16)+((E15-E14)*F15)</f>
        <v>79878.179999999993</v>
      </c>
      <c r="H16" s="54">
        <f t="shared" ref="H16:H20" si="2">+(E16-E15)*F16</f>
        <v>73451.199999999997</v>
      </c>
      <c r="I16" s="26"/>
      <c r="J16" s="86"/>
    </row>
    <row r="17" spans="1:21">
      <c r="C17" s="68">
        <v>4</v>
      </c>
      <c r="D17" s="21">
        <f t="shared" si="1"/>
        <v>2295350</v>
      </c>
      <c r="E17" s="21">
        <f t="shared" si="0"/>
        <v>3213490</v>
      </c>
      <c r="F17" s="22">
        <v>0.13500000000000001</v>
      </c>
      <c r="G17" s="21">
        <f>(E14*F17)+((E15-E14)*(F17-F15)+((E16-E15)*((F17-F16))))</f>
        <v>206122.43000000002</v>
      </c>
      <c r="H17" s="54">
        <f t="shared" si="2"/>
        <v>123948.90000000001</v>
      </c>
      <c r="I17" s="26"/>
      <c r="J17" s="86"/>
    </row>
    <row r="18" spans="1:21">
      <c r="C18" s="68">
        <v>5</v>
      </c>
      <c r="D18" s="21">
        <f t="shared" si="1"/>
        <v>3213490</v>
      </c>
      <c r="E18" s="21">
        <f t="shared" si="0"/>
        <v>4131630</v>
      </c>
      <c r="F18" s="22">
        <v>0.23</v>
      </c>
      <c r="G18" s="21">
        <f>(E14*F18)+((E15-E14)*(F18-F15))+((E16-E15)*(F18-F16))+((E17-E16)*((F18-F17)))</f>
        <v>511403.98000000004</v>
      </c>
      <c r="H18" s="54">
        <f t="shared" si="2"/>
        <v>211172.2</v>
      </c>
      <c r="I18" s="26"/>
      <c r="J18" s="86"/>
    </row>
    <row r="19" spans="1:21">
      <c r="C19" s="68">
        <v>6</v>
      </c>
      <c r="D19" s="21">
        <f t="shared" si="1"/>
        <v>4131630</v>
      </c>
      <c r="E19" s="21">
        <f t="shared" si="0"/>
        <v>5508840</v>
      </c>
      <c r="F19" s="22">
        <v>0.30399999999999999</v>
      </c>
      <c r="G19" s="21">
        <f>(E14*F19)+((E15-E14)*(F19-F15))+((E16-E15)*(F19-F16))+((E17-E16)*(F19-F17))+((E18-E17)*(F19-F18))</f>
        <v>817144.6</v>
      </c>
      <c r="H19" s="54">
        <f t="shared" si="2"/>
        <v>418671.83999999997</v>
      </c>
      <c r="I19" s="26"/>
      <c r="J19" s="25"/>
    </row>
    <row r="20" spans="1:21">
      <c r="C20" s="68">
        <v>7</v>
      </c>
      <c r="D20" s="21">
        <f t="shared" si="1"/>
        <v>5508840</v>
      </c>
      <c r="E20" s="21">
        <f t="shared" si="0"/>
        <v>6886050</v>
      </c>
      <c r="F20" s="22">
        <v>0.35499999999999998</v>
      </c>
      <c r="G20" s="21">
        <f>(E14*F20)+((E15-E14)*(F20-F15))+((E16-E15)*(F20-F16))+((E17-E16)*(F20-F17))+((E18-E17)*(F20-F18))+((E19-E18)*(F20-F19))</f>
        <v>1098095.44</v>
      </c>
      <c r="H20" s="54">
        <f t="shared" si="2"/>
        <v>488909.55</v>
      </c>
      <c r="I20" s="26"/>
      <c r="J20" s="25"/>
    </row>
    <row r="21" spans="1:21">
      <c r="C21" s="68">
        <v>8</v>
      </c>
      <c r="D21" s="21">
        <f t="shared" si="1"/>
        <v>6886050</v>
      </c>
      <c r="E21" s="68" t="s">
        <v>8</v>
      </c>
      <c r="F21" s="22">
        <v>0.4</v>
      </c>
      <c r="G21" s="21">
        <f>(E14*F21)+((E15-E14)*(F21-F15))+((E16-E15)*(F21-F16))+((E17-E16)*(F21-F17))+((E18-E17)*(F21-F18))+((E19-E18)*(F21-F19))+((E20-D20)*(F21-F20))</f>
        <v>1407967.6900000002</v>
      </c>
      <c r="H21" s="54">
        <f>+(D24-E20)*F21</f>
        <v>285580</v>
      </c>
      <c r="I21" s="26"/>
      <c r="J21" s="25"/>
    </row>
    <row r="22" spans="1:21" ht="15">
      <c r="C22" s="29"/>
      <c r="D22" s="41"/>
      <c r="E22" s="27"/>
      <c r="F22" s="42"/>
      <c r="G22" s="41"/>
      <c r="H22" s="57">
        <f>SUM(H14:H21)</f>
        <v>1632032.31</v>
      </c>
      <c r="I22" s="26"/>
      <c r="J22" s="25"/>
    </row>
    <row r="23" spans="1:21" ht="15">
      <c r="C23" s="29"/>
      <c r="D23" s="41"/>
      <c r="E23" s="27"/>
      <c r="F23" s="42"/>
      <c r="G23" s="59" t="s">
        <v>35</v>
      </c>
      <c r="H23" s="58">
        <f>H24/D24</f>
        <v>0.2147410934210526</v>
      </c>
      <c r="I23" s="26"/>
      <c r="J23" s="25"/>
    </row>
    <row r="24" spans="1:21" ht="15">
      <c r="C24" s="69" t="s">
        <v>33</v>
      </c>
      <c r="D24" s="84">
        <v>7600000</v>
      </c>
      <c r="E24" s="27"/>
      <c r="F24" s="42"/>
      <c r="G24" s="59" t="s">
        <v>34</v>
      </c>
      <c r="H24" s="56">
        <f>+(D24*F21)-G21</f>
        <v>1632032.3099999998</v>
      </c>
      <c r="I24" s="13"/>
      <c r="J24" s="25"/>
    </row>
    <row r="25" spans="1:21">
      <c r="C25" s="29"/>
      <c r="D25" s="28"/>
      <c r="E25" s="29"/>
      <c r="F25" s="30"/>
      <c r="G25" s="28"/>
      <c r="I25" s="31"/>
      <c r="J25" s="32"/>
    </row>
    <row r="26" spans="1:21">
      <c r="C26" s="29"/>
      <c r="D26" s="28"/>
      <c r="E26" s="29"/>
      <c r="F26" s="30"/>
      <c r="G26" s="28"/>
      <c r="I26" s="31"/>
      <c r="J26" s="32"/>
    </row>
    <row r="27" spans="1:21" ht="15">
      <c r="C27" s="128" t="s">
        <v>9</v>
      </c>
      <c r="D27" s="128" t="s">
        <v>38</v>
      </c>
      <c r="E27" s="130"/>
      <c r="F27" s="130"/>
      <c r="G27" s="130"/>
      <c r="H27" s="131"/>
      <c r="I27" s="31"/>
      <c r="J27" s="32"/>
    </row>
    <row r="28" spans="1:21" ht="15">
      <c r="C28" s="129"/>
      <c r="D28" s="141" t="s">
        <v>23</v>
      </c>
      <c r="E28" s="142"/>
      <c r="F28" s="142"/>
      <c r="G28" s="142"/>
      <c r="H28" s="143"/>
    </row>
    <row r="29" spans="1:21" ht="15" customHeight="1">
      <c r="C29" s="121" t="s">
        <v>2</v>
      </c>
      <c r="D29" s="122" t="s">
        <v>39</v>
      </c>
      <c r="E29" s="123"/>
      <c r="F29" s="124" t="s">
        <v>4</v>
      </c>
      <c r="G29" s="126" t="s">
        <v>5</v>
      </c>
      <c r="H29" s="126" t="s">
        <v>32</v>
      </c>
    </row>
    <row r="30" spans="1:21" s="16" customFormat="1" ht="29.25" customHeight="1">
      <c r="A30" s="99"/>
      <c r="C30" s="121"/>
      <c r="D30" s="1" t="s">
        <v>6</v>
      </c>
      <c r="E30" s="1" t="s">
        <v>7</v>
      </c>
      <c r="F30" s="125"/>
      <c r="G30" s="127"/>
      <c r="H30" s="127"/>
      <c r="I30" s="17"/>
      <c r="M30" s="18"/>
      <c r="N30" s="18"/>
      <c r="O30" s="18"/>
      <c r="P30" s="18"/>
      <c r="Q30" s="18"/>
      <c r="S30" s="18"/>
      <c r="T30" s="18"/>
      <c r="U30" s="18"/>
    </row>
    <row r="31" spans="1:21">
      <c r="C31" s="68">
        <v>1</v>
      </c>
      <c r="D31" s="20">
        <v>0</v>
      </c>
      <c r="E31" s="21">
        <f t="shared" ref="E31:E36" si="3">E78*$G$8</f>
        <v>675000</v>
      </c>
      <c r="F31" s="22">
        <v>0</v>
      </c>
      <c r="G31" s="23">
        <v>0</v>
      </c>
      <c r="H31" s="53">
        <f>+E31*F31</f>
        <v>0</v>
      </c>
      <c r="J31" s="25"/>
    </row>
    <row r="32" spans="1:21">
      <c r="C32" s="68">
        <v>2</v>
      </c>
      <c r="D32" s="21">
        <f t="shared" ref="D32:D37" si="4">D79*$G$8</f>
        <v>675000</v>
      </c>
      <c r="E32" s="21">
        <f t="shared" si="3"/>
        <v>1500000</v>
      </c>
      <c r="F32" s="22">
        <v>0.04</v>
      </c>
      <c r="G32" s="21">
        <f>E31*F32</f>
        <v>27000</v>
      </c>
      <c r="H32" s="54">
        <f>+(E32-E31)*F32</f>
        <v>33000</v>
      </c>
      <c r="I32" s="33"/>
      <c r="J32" s="25"/>
    </row>
    <row r="33" spans="3:14">
      <c r="C33" s="68">
        <v>3</v>
      </c>
      <c r="D33" s="21">
        <f t="shared" si="4"/>
        <v>1500000</v>
      </c>
      <c r="E33" s="21">
        <f t="shared" si="3"/>
        <v>2500000</v>
      </c>
      <c r="F33" s="22">
        <v>0.08</v>
      </c>
      <c r="G33" s="21">
        <f>(E31*F33)+((E32-E31)*F32)</f>
        <v>87000</v>
      </c>
      <c r="H33" s="54">
        <f t="shared" ref="H33:H36" si="5">+(E33-E32)*F33</f>
        <v>80000</v>
      </c>
      <c r="J33" s="25"/>
    </row>
    <row r="34" spans="3:14">
      <c r="C34" s="68">
        <v>4</v>
      </c>
      <c r="D34" s="21">
        <f t="shared" si="4"/>
        <v>2500000</v>
      </c>
      <c r="E34" s="21">
        <f t="shared" si="3"/>
        <v>3500000</v>
      </c>
      <c r="F34" s="22">
        <v>0.13500000000000001</v>
      </c>
      <c r="G34" s="21">
        <f>(E31*F34)+((E32-E31)*(F34-F32)+((E33-E32)*((F34-F33))))</f>
        <v>224500</v>
      </c>
      <c r="H34" s="54">
        <f t="shared" si="5"/>
        <v>135000</v>
      </c>
      <c r="J34" s="25"/>
    </row>
    <row r="35" spans="3:14">
      <c r="C35" s="68">
        <v>5</v>
      </c>
      <c r="D35" s="21">
        <f t="shared" si="4"/>
        <v>3500000</v>
      </c>
      <c r="E35" s="21">
        <f t="shared" si="3"/>
        <v>4500000</v>
      </c>
      <c r="F35" s="22">
        <v>0.23</v>
      </c>
      <c r="G35" s="21">
        <f>(E31*F35)+((E32-E31)*(F35-F32))+((E33-E32)*(F35-F33))+((E34-E33)*((F35-F34)))</f>
        <v>557000</v>
      </c>
      <c r="H35" s="54">
        <f t="shared" si="5"/>
        <v>230000</v>
      </c>
      <c r="J35" s="25"/>
    </row>
    <row r="36" spans="3:14">
      <c r="C36" s="68">
        <v>6</v>
      </c>
      <c r="D36" s="21">
        <f t="shared" si="4"/>
        <v>4500000</v>
      </c>
      <c r="E36" s="21">
        <f t="shared" si="3"/>
        <v>6000000</v>
      </c>
      <c r="F36" s="22">
        <v>0.30399999999999999</v>
      </c>
      <c r="G36" s="21">
        <f>(E31*F36)+((E32-E31)*(F36-F32))+((E33-E32)*(F36-F33))+((E34-E33)*(F36-F34))+((E35-E34)*(F36-F35))</f>
        <v>890000</v>
      </c>
      <c r="H36" s="54">
        <f t="shared" si="5"/>
        <v>456000</v>
      </c>
      <c r="J36" s="25"/>
    </row>
    <row r="37" spans="3:14">
      <c r="C37" s="68">
        <v>7</v>
      </c>
      <c r="D37" s="21">
        <f t="shared" si="4"/>
        <v>6000000</v>
      </c>
      <c r="E37" s="68" t="s">
        <v>8</v>
      </c>
      <c r="F37" s="22">
        <v>0.35</v>
      </c>
      <c r="G37" s="21">
        <f>(E31*F37)+((E32-E31)*(F37-F32))+((E33-E32)*(F37-F33))+((E34-E33)*(F37-F34))+((E35-E34)*(F37-F35))+((E36-E35)*(F37-F36))</f>
        <v>1166000</v>
      </c>
      <c r="H37" s="54">
        <f>+(D40-E36)*F37</f>
        <v>560000</v>
      </c>
      <c r="J37" s="25"/>
    </row>
    <row r="38" spans="3:14" ht="15">
      <c r="C38" s="29"/>
      <c r="D38" s="41"/>
      <c r="E38" s="27"/>
      <c r="F38" s="42"/>
      <c r="G38" s="41"/>
      <c r="H38" s="55">
        <f>SUM(H31:H37)</f>
        <v>1494000</v>
      </c>
      <c r="J38" s="25"/>
    </row>
    <row r="39" spans="3:14" ht="15">
      <c r="C39" s="29"/>
      <c r="D39" s="41"/>
      <c r="E39" s="27"/>
      <c r="F39" s="42"/>
      <c r="G39" s="59" t="s">
        <v>35</v>
      </c>
      <c r="H39" s="58">
        <f>H40/D40</f>
        <v>0.19657894736842105</v>
      </c>
      <c r="J39" s="25"/>
    </row>
    <row r="40" spans="3:14" ht="15">
      <c r="C40" s="69" t="s">
        <v>33</v>
      </c>
      <c r="D40" s="84">
        <f>+D24</f>
        <v>7600000</v>
      </c>
      <c r="E40" s="27"/>
      <c r="F40" s="42"/>
      <c r="G40" s="59" t="s">
        <v>34</v>
      </c>
      <c r="H40" s="56">
        <f>+(D40*F37)-G37</f>
        <v>1494000</v>
      </c>
      <c r="I40" s="44"/>
      <c r="J40" s="25"/>
    </row>
    <row r="41" spans="3:14">
      <c r="C41" s="29"/>
      <c r="D41" s="43"/>
      <c r="E41" s="27"/>
      <c r="F41" s="42"/>
      <c r="G41" s="41"/>
      <c r="H41" s="40"/>
      <c r="I41" s="44"/>
      <c r="J41" s="25"/>
    </row>
    <row r="42" spans="3:14">
      <c r="C42" s="29"/>
      <c r="D42" s="43"/>
      <c r="E42" s="27"/>
      <c r="F42" s="42"/>
      <c r="G42" s="41"/>
      <c r="H42" s="40"/>
      <c r="I42" s="44"/>
      <c r="J42" s="25"/>
    </row>
    <row r="43" spans="3:14" ht="15">
      <c r="C43" s="128" t="s">
        <v>25</v>
      </c>
      <c r="D43" s="130" t="s">
        <v>38</v>
      </c>
      <c r="E43" s="130"/>
      <c r="F43" s="130"/>
      <c r="G43" s="131"/>
      <c r="H43" s="40"/>
      <c r="I43" s="13"/>
      <c r="K43" s="140" t="s">
        <v>31</v>
      </c>
      <c r="L43" s="140"/>
      <c r="M43" s="140"/>
      <c r="N43" s="140"/>
    </row>
    <row r="44" spans="3:14" ht="15">
      <c r="C44" s="129"/>
      <c r="D44" s="142" t="s">
        <v>37</v>
      </c>
      <c r="E44" s="142"/>
      <c r="F44" s="142"/>
      <c r="G44" s="143"/>
      <c r="H44" s="40"/>
      <c r="I44" s="13"/>
    </row>
    <row r="45" spans="3:14" ht="15">
      <c r="C45" s="121" t="s">
        <v>2</v>
      </c>
      <c r="D45" s="122" t="s">
        <v>39</v>
      </c>
      <c r="E45" s="123"/>
      <c r="F45" s="124" t="s">
        <v>4</v>
      </c>
      <c r="G45" s="126" t="s">
        <v>5</v>
      </c>
      <c r="H45" s="126" t="s">
        <v>32</v>
      </c>
      <c r="I45" s="13"/>
      <c r="J45" s="138" t="s">
        <v>69</v>
      </c>
    </row>
    <row r="46" spans="3:14" ht="15">
      <c r="C46" s="121"/>
      <c r="D46" s="1" t="s">
        <v>6</v>
      </c>
      <c r="E46" s="1" t="s">
        <v>7</v>
      </c>
      <c r="F46" s="125"/>
      <c r="G46" s="127"/>
      <c r="H46" s="127"/>
      <c r="I46" s="13"/>
      <c r="J46" s="139"/>
    </row>
    <row r="47" spans="3:14">
      <c r="C47" s="68">
        <v>1</v>
      </c>
      <c r="D47" s="20">
        <v>0</v>
      </c>
      <c r="E47" s="21">
        <f t="shared" ref="E47:E53" si="6">E91*$G$8</f>
        <v>675000</v>
      </c>
      <c r="F47" s="22">
        <v>0</v>
      </c>
      <c r="G47" s="23">
        <v>0</v>
      </c>
      <c r="H47" s="53">
        <f>+E47*F47</f>
        <v>0</v>
      </c>
      <c r="I47" s="13"/>
      <c r="J47" s="51" t="s">
        <v>26</v>
      </c>
    </row>
    <row r="48" spans="3:14">
      <c r="C48" s="68">
        <v>2</v>
      </c>
      <c r="D48" s="21">
        <f t="shared" ref="D48:D54" si="7">D92*$G$8</f>
        <v>675000</v>
      </c>
      <c r="E48" s="21">
        <f t="shared" si="6"/>
        <v>1500000</v>
      </c>
      <c r="F48" s="22">
        <f>+F92</f>
        <v>0.04</v>
      </c>
      <c r="G48" s="21">
        <f>E47*F48</f>
        <v>27000</v>
      </c>
      <c r="H48" s="54">
        <f>+(E48-E47)*F48</f>
        <v>33000</v>
      </c>
      <c r="I48" s="13"/>
      <c r="J48" s="51" t="s">
        <v>27</v>
      </c>
    </row>
    <row r="49" spans="3:11">
      <c r="C49" s="68">
        <v>3</v>
      </c>
      <c r="D49" s="21">
        <f t="shared" si="7"/>
        <v>1500000</v>
      </c>
      <c r="E49" s="21">
        <f t="shared" si="6"/>
        <v>2500000</v>
      </c>
      <c r="F49" s="22">
        <f t="shared" ref="F49:F54" si="8">+F93</f>
        <v>0.08</v>
      </c>
      <c r="G49" s="21">
        <f>(E47*F49)+((E48-E47)*F48)</f>
        <v>87000</v>
      </c>
      <c r="H49" s="54">
        <f t="shared" ref="H49:H53" si="9">+(E49-E48)*F49</f>
        <v>80000</v>
      </c>
      <c r="I49" s="13"/>
      <c r="J49" s="51" t="s">
        <v>28</v>
      </c>
    </row>
    <row r="50" spans="3:11">
      <c r="C50" s="68">
        <v>4</v>
      </c>
      <c r="D50" s="21">
        <f t="shared" si="7"/>
        <v>2500000</v>
      </c>
      <c r="E50" s="21">
        <f t="shared" si="6"/>
        <v>3500000</v>
      </c>
      <c r="F50" s="22">
        <f t="shared" si="8"/>
        <v>0.13500000000000001</v>
      </c>
      <c r="G50" s="21">
        <f>(E47*F50)+((E48-E47)*(F50-F48)+((E49-E48)*((F50-F49))))</f>
        <v>224500</v>
      </c>
      <c r="H50" s="54">
        <f t="shared" si="9"/>
        <v>135000</v>
      </c>
      <c r="I50" s="44"/>
      <c r="J50" s="51" t="s">
        <v>29</v>
      </c>
    </row>
    <row r="51" spans="3:11">
      <c r="C51" s="68">
        <v>5</v>
      </c>
      <c r="D51" s="21">
        <f t="shared" si="7"/>
        <v>3500000</v>
      </c>
      <c r="E51" s="21">
        <f t="shared" si="6"/>
        <v>4500000</v>
      </c>
      <c r="F51" s="22">
        <f t="shared" si="8"/>
        <v>0.23</v>
      </c>
      <c r="G51" s="21">
        <f>(E47*F51)+((E48-E47)*(F51-F48))+((E49-E48)*(F51-F49))+((E50-E49)*((F51-F50)))</f>
        <v>557000</v>
      </c>
      <c r="H51" s="54">
        <f t="shared" si="9"/>
        <v>230000</v>
      </c>
      <c r="I51" s="44"/>
      <c r="J51" s="52" t="s">
        <v>30</v>
      </c>
    </row>
    <row r="52" spans="3:11">
      <c r="C52" s="68">
        <v>6</v>
      </c>
      <c r="D52" s="21">
        <f t="shared" si="7"/>
        <v>4500000</v>
      </c>
      <c r="E52" s="21">
        <f t="shared" si="6"/>
        <v>6000000</v>
      </c>
      <c r="F52" s="22">
        <f t="shared" si="8"/>
        <v>0.30399999999999999</v>
      </c>
      <c r="G52" s="21">
        <f>(E47*F52)+((E48-E47)*(F52-F48))+((E49-E48)*(F52-F49))+((E50-E49)*(F52-F50))+((E51-E50)*(F52-F51))</f>
        <v>890000</v>
      </c>
      <c r="H52" s="54">
        <f t="shared" si="9"/>
        <v>456000</v>
      </c>
      <c r="I52" s="13"/>
      <c r="J52" s="25"/>
    </row>
    <row r="53" spans="3:11">
      <c r="C53" s="68">
        <v>7</v>
      </c>
      <c r="D53" s="21">
        <f t="shared" si="7"/>
        <v>6000000</v>
      </c>
      <c r="E53" s="21">
        <f t="shared" si="6"/>
        <v>7500000</v>
      </c>
      <c r="F53" s="50">
        <f t="shared" si="8"/>
        <v>0.35</v>
      </c>
      <c r="G53" s="21">
        <f>(E47*F53)+((E48-E47)*(F53-F48))+((E49-E48)*(F53-F49))+((E50-E49)*(F53-F50))+((E51-E50)*(F53-F51))+((E52-E51)*(F53-F52))</f>
        <v>1166000</v>
      </c>
      <c r="H53" s="54">
        <f t="shared" si="9"/>
        <v>525000</v>
      </c>
      <c r="I53" s="44"/>
      <c r="J53" s="25"/>
    </row>
    <row r="54" spans="3:11">
      <c r="C54" s="68">
        <v>8</v>
      </c>
      <c r="D54" s="21">
        <f t="shared" si="7"/>
        <v>7500000</v>
      </c>
      <c r="E54" s="49" t="str">
        <f>+E98</f>
        <v>Y MAS</v>
      </c>
      <c r="F54" s="22">
        <f t="shared" si="8"/>
        <v>0.4</v>
      </c>
      <c r="G54" s="21">
        <f>(E47*F54)+((E48-E47)*(F54-F48))+((E49-E48)*(F54-F49))+((E50-E49)*(F54-F50))+((E51-E50)*(F54-F51))+((E52-E51)*(F54-F52))+((E53-D53)*(F54-F53))</f>
        <v>1541000</v>
      </c>
      <c r="H54" s="54">
        <f>+(D57-E53)*F54</f>
        <v>40000</v>
      </c>
      <c r="I54" s="44"/>
      <c r="J54" s="25"/>
    </row>
    <row r="55" spans="3:11" ht="15">
      <c r="C55" s="29"/>
      <c r="D55" s="43"/>
      <c r="E55" s="27"/>
      <c r="F55" s="42"/>
      <c r="G55" s="41"/>
      <c r="H55" s="57">
        <f>SUM(H47:H54)</f>
        <v>1499000</v>
      </c>
      <c r="I55" s="44"/>
      <c r="J55" s="25"/>
    </row>
    <row r="56" spans="3:11" ht="15">
      <c r="C56" s="29"/>
      <c r="D56" s="43"/>
      <c r="E56" s="27"/>
      <c r="F56" s="42"/>
      <c r="G56" s="59" t="s">
        <v>35</v>
      </c>
      <c r="H56" s="58">
        <f>H57/D57</f>
        <v>0.19723684210526315</v>
      </c>
      <c r="I56" s="44"/>
      <c r="J56" s="25"/>
    </row>
    <row r="57" spans="3:11" ht="15">
      <c r="C57" s="69" t="s">
        <v>33</v>
      </c>
      <c r="D57" s="84">
        <f>+D24</f>
        <v>7600000</v>
      </c>
      <c r="E57" s="27"/>
      <c r="F57" s="42"/>
      <c r="G57" s="59" t="s">
        <v>34</v>
      </c>
      <c r="H57" s="56">
        <f>+(D57*F54)-G54</f>
        <v>1499000</v>
      </c>
      <c r="I57" s="44"/>
      <c r="J57" s="25"/>
    </row>
    <row r="58" spans="3:11">
      <c r="C58" s="29"/>
      <c r="D58" s="43"/>
      <c r="E58" s="27"/>
      <c r="F58" s="42"/>
      <c r="G58" s="41"/>
      <c r="H58" s="40"/>
      <c r="I58" s="44"/>
      <c r="J58" s="25"/>
    </row>
    <row r="59" spans="3:11">
      <c r="C59" s="29"/>
      <c r="D59" s="28"/>
      <c r="E59" s="29"/>
      <c r="F59" s="30"/>
      <c r="G59" s="28"/>
      <c r="I59" s="31"/>
      <c r="J59" s="32"/>
    </row>
    <row r="60" spans="3:11" ht="15">
      <c r="C60" s="146" t="s">
        <v>10</v>
      </c>
      <c r="D60" s="146" t="str">
        <f>+D10</f>
        <v>TABLA DE IMPUESTO UNICO DE SEGUNDA CATEGORIA</v>
      </c>
      <c r="E60" s="148"/>
      <c r="F60" s="148"/>
      <c r="G60" s="148"/>
      <c r="H60" s="148"/>
      <c r="I60" s="148"/>
      <c r="J60" s="148"/>
      <c r="K60" s="149"/>
    </row>
    <row r="61" spans="3:11" ht="15">
      <c r="C61" s="147"/>
      <c r="D61" s="150" t="str">
        <f>+D11</f>
        <v>DESDE AT 2014 - HASTA AT-2017</v>
      </c>
      <c r="E61" s="151"/>
      <c r="F61" s="151"/>
      <c r="G61" s="151"/>
      <c r="H61" s="151"/>
      <c r="I61" s="151"/>
      <c r="J61" s="151"/>
      <c r="K61" s="152"/>
    </row>
    <row r="62" spans="3:11" ht="32.25" customHeight="1">
      <c r="C62" s="144" t="s">
        <v>2</v>
      </c>
      <c r="D62" s="144" t="s">
        <v>57</v>
      </c>
      <c r="E62" s="144"/>
      <c r="F62" s="144" t="s">
        <v>11</v>
      </c>
      <c r="G62" s="144" t="s">
        <v>58</v>
      </c>
      <c r="H62" s="145" t="s">
        <v>12</v>
      </c>
      <c r="I62" s="132" t="s">
        <v>13</v>
      </c>
      <c r="J62" s="133"/>
      <c r="K62" s="134"/>
    </row>
    <row r="63" spans="3:11" ht="32.25" customHeight="1" thickBot="1">
      <c r="C63" s="144"/>
      <c r="D63" s="45" t="s">
        <v>14</v>
      </c>
      <c r="E63" s="45" t="s">
        <v>15</v>
      </c>
      <c r="F63" s="144"/>
      <c r="G63" s="144"/>
      <c r="H63" s="145"/>
      <c r="I63" s="135"/>
      <c r="J63" s="136"/>
      <c r="K63" s="137"/>
    </row>
    <row r="64" spans="3:11" ht="15">
      <c r="C64" s="70">
        <v>1</v>
      </c>
      <c r="D64" s="4">
        <v>0</v>
      </c>
      <c r="E64" s="4">
        <v>13.5</v>
      </c>
      <c r="F64" s="34" t="s">
        <v>16</v>
      </c>
      <c r="G64" s="5">
        <v>0</v>
      </c>
      <c r="H64" s="6" t="s">
        <v>17</v>
      </c>
      <c r="I64" s="35"/>
      <c r="J64" s="35">
        <v>0</v>
      </c>
      <c r="K64" s="35">
        <f>+J64-G64</f>
        <v>0</v>
      </c>
    </row>
    <row r="65" spans="3:11" ht="15">
      <c r="C65" s="70">
        <v>2</v>
      </c>
      <c r="D65" s="4">
        <v>13.5</v>
      </c>
      <c r="E65" s="4">
        <v>30</v>
      </c>
      <c r="F65" s="7">
        <v>0.04</v>
      </c>
      <c r="G65" s="8">
        <f>E64*F65</f>
        <v>0.54</v>
      </c>
      <c r="H65" s="9">
        <v>2.1999999999999999E-2</v>
      </c>
      <c r="I65" s="36">
        <f t="shared" ref="I65:I70" si="10">((E65*F65)-G65)/E65</f>
        <v>2.1999999999999999E-2</v>
      </c>
      <c r="J65" s="37">
        <v>0.54</v>
      </c>
      <c r="K65" s="35">
        <f t="shared" ref="K65:K70" si="11">+J65-G65</f>
        <v>0</v>
      </c>
    </row>
    <row r="66" spans="3:11" ht="15">
      <c r="C66" s="70">
        <v>3</v>
      </c>
      <c r="D66" s="4">
        <v>30</v>
      </c>
      <c r="E66" s="4">
        <v>50</v>
      </c>
      <c r="F66" s="7">
        <v>0.08</v>
      </c>
      <c r="G66" s="8">
        <f>(E64*F66)+((E65-E64)*F65)</f>
        <v>1.7400000000000002</v>
      </c>
      <c r="H66" s="9">
        <v>4.5199999999999997E-2</v>
      </c>
      <c r="I66" s="36">
        <f t="shared" si="10"/>
        <v>4.5199999999999997E-2</v>
      </c>
      <c r="J66" s="37">
        <v>1.74</v>
      </c>
      <c r="K66" s="35">
        <f t="shared" si="11"/>
        <v>0</v>
      </c>
    </row>
    <row r="67" spans="3:11" ht="15">
      <c r="C67" s="70">
        <v>4</v>
      </c>
      <c r="D67" s="4">
        <v>50</v>
      </c>
      <c r="E67" s="4">
        <v>70</v>
      </c>
      <c r="F67" s="7">
        <v>0.13500000000000001</v>
      </c>
      <c r="G67" s="8">
        <f>(E64*F67)+((E65-E64)*(F67-F65)+((E66-E65)*((F67-F66))))</f>
        <v>4.49</v>
      </c>
      <c r="H67" s="9">
        <v>7.0900000000000005E-2</v>
      </c>
      <c r="I67" s="36">
        <f t="shared" si="10"/>
        <v>7.0857142857142869E-2</v>
      </c>
      <c r="J67" s="37">
        <v>4.49</v>
      </c>
      <c r="K67" s="35">
        <f t="shared" si="11"/>
        <v>0</v>
      </c>
    </row>
    <row r="68" spans="3:11" ht="15">
      <c r="C68" s="70">
        <v>5</v>
      </c>
      <c r="D68" s="4">
        <v>70</v>
      </c>
      <c r="E68" s="4">
        <v>90</v>
      </c>
      <c r="F68" s="7">
        <v>0.23</v>
      </c>
      <c r="G68" s="8">
        <f>(E64*F68)+((E65-E64)*(F68-F65))+((E66-E65)*(F68-F66))+((E67-E66)*((F68-F67)))</f>
        <v>11.14</v>
      </c>
      <c r="H68" s="9">
        <v>0.1062</v>
      </c>
      <c r="I68" s="36">
        <f t="shared" si="10"/>
        <v>0.1062222222222222</v>
      </c>
      <c r="J68" s="37">
        <v>11.14</v>
      </c>
      <c r="K68" s="35">
        <f t="shared" si="11"/>
        <v>0</v>
      </c>
    </row>
    <row r="69" spans="3:11" ht="15">
      <c r="C69" s="70">
        <v>6</v>
      </c>
      <c r="D69" s="4">
        <v>90</v>
      </c>
      <c r="E69" s="4">
        <v>120</v>
      </c>
      <c r="F69" s="7">
        <v>0.30399999999999999</v>
      </c>
      <c r="G69" s="8">
        <f>(E64*F69)+((E65-E64)*(F69-F65))+((E66-E65)*(F69-F66))+((E67-E66)*(F69-F67))+((E68-E67)*(F69-F68))</f>
        <v>17.8</v>
      </c>
      <c r="H69" s="9">
        <v>0.15570000000000001</v>
      </c>
      <c r="I69" s="36">
        <f t="shared" si="10"/>
        <v>0.15566666666666665</v>
      </c>
      <c r="J69" s="37">
        <v>17.8</v>
      </c>
      <c r="K69" s="35">
        <f t="shared" si="11"/>
        <v>0</v>
      </c>
    </row>
    <row r="70" spans="3:11" ht="15">
      <c r="C70" s="70">
        <v>7</v>
      </c>
      <c r="D70" s="4">
        <v>120</v>
      </c>
      <c r="E70" s="4">
        <v>150</v>
      </c>
      <c r="F70" s="7">
        <v>0.35499999999999998</v>
      </c>
      <c r="G70" s="8">
        <f>(E64*F70)+((E65-E64)*(F70-F65))+((E66-E65)*(F70-F66))+((E67-E66)*(F70-F67))+((E68-E67)*(F70-F68))+((E69-E68)*(F70-F69))</f>
        <v>23.919999999999998</v>
      </c>
      <c r="H70" s="9">
        <v>0.19550000000000001</v>
      </c>
      <c r="I70" s="36">
        <f t="shared" si="10"/>
        <v>0.19553333333333334</v>
      </c>
      <c r="J70" s="37">
        <v>23.92</v>
      </c>
      <c r="K70" s="35">
        <f t="shared" si="11"/>
        <v>0</v>
      </c>
    </row>
    <row r="71" spans="3:11" ht="15">
      <c r="C71" s="70">
        <v>8</v>
      </c>
      <c r="D71" s="4">
        <v>150</v>
      </c>
      <c r="E71" s="4" t="s">
        <v>18</v>
      </c>
      <c r="F71" s="7">
        <v>0.4</v>
      </c>
      <c r="G71" s="8">
        <f>(E64*F71)+((E65-E64)*(F71-F65))+((E66-E65)*(F71-F66))+((E67-E66)*(F71-F67))+((E68-E67)*(F71-F68))+((E69-E68)*(F71-F69))+((E70-D70)*(F71-F70))</f>
        <v>30.670000000000009</v>
      </c>
      <c r="H71" s="9" t="s">
        <v>19</v>
      </c>
      <c r="I71" s="10" t="s">
        <v>19</v>
      </c>
      <c r="J71" s="37"/>
      <c r="K71" s="35"/>
    </row>
    <row r="72" spans="3:11" ht="15">
      <c r="C72" s="71"/>
      <c r="D72" s="63"/>
      <c r="E72" s="63"/>
      <c r="F72" s="64"/>
      <c r="G72" s="65"/>
      <c r="H72" s="66"/>
      <c r="I72" s="66"/>
      <c r="J72" s="67"/>
      <c r="K72" s="32"/>
    </row>
    <row r="73" spans="3:11">
      <c r="I73" s="31"/>
      <c r="J73" s="32"/>
      <c r="K73" s="32"/>
    </row>
    <row r="74" spans="3:11" ht="15">
      <c r="C74" s="146" t="s">
        <v>20</v>
      </c>
      <c r="D74" s="146" t="str">
        <f>+D27</f>
        <v>TABLA DE IMPUESTO UNICO DE SEGUNDA CATEGORIA</v>
      </c>
      <c r="E74" s="148"/>
      <c r="F74" s="148"/>
      <c r="G74" s="148"/>
      <c r="H74" s="148"/>
      <c r="I74" s="148"/>
      <c r="J74" s="148"/>
      <c r="K74" s="149"/>
    </row>
    <row r="75" spans="3:11" ht="15">
      <c r="C75" s="147"/>
      <c r="D75" s="150" t="str">
        <f>+D28</f>
        <v>DESDE AT 2018</v>
      </c>
      <c r="E75" s="151"/>
      <c r="F75" s="151"/>
      <c r="G75" s="151"/>
      <c r="H75" s="151"/>
      <c r="I75" s="151"/>
      <c r="J75" s="151"/>
      <c r="K75" s="152"/>
    </row>
    <row r="76" spans="3:11" ht="33.75" customHeight="1">
      <c r="C76" s="144" t="s">
        <v>2</v>
      </c>
      <c r="D76" s="153" t="s">
        <v>57</v>
      </c>
      <c r="E76" s="153"/>
      <c r="F76" s="153" t="s">
        <v>11</v>
      </c>
      <c r="G76" s="154" t="s">
        <v>58</v>
      </c>
      <c r="H76" s="156" t="s">
        <v>12</v>
      </c>
      <c r="I76" s="158" t="s">
        <v>13</v>
      </c>
      <c r="J76" s="159"/>
      <c r="K76" s="160"/>
    </row>
    <row r="77" spans="3:11" ht="25.5" customHeight="1">
      <c r="C77" s="144"/>
      <c r="D77" s="45" t="s">
        <v>14</v>
      </c>
      <c r="E77" s="45" t="s">
        <v>15</v>
      </c>
      <c r="F77" s="144"/>
      <c r="G77" s="155"/>
      <c r="H77" s="157"/>
      <c r="I77" s="135"/>
      <c r="J77" s="136"/>
      <c r="K77" s="137"/>
    </row>
    <row r="78" spans="3:11" ht="15">
      <c r="C78" s="70">
        <v>1</v>
      </c>
      <c r="D78" s="4">
        <v>0</v>
      </c>
      <c r="E78" s="4">
        <v>13.5</v>
      </c>
      <c r="F78" s="34" t="s">
        <v>16</v>
      </c>
      <c r="G78" s="11">
        <v>0</v>
      </c>
      <c r="H78" s="12" t="s">
        <v>17</v>
      </c>
      <c r="I78" s="38"/>
      <c r="J78" s="39">
        <v>0</v>
      </c>
      <c r="K78" s="39">
        <f t="shared" ref="K78:K84" si="12">+J78-G78</f>
        <v>0</v>
      </c>
    </row>
    <row r="79" spans="3:11" ht="15">
      <c r="C79" s="70">
        <v>2</v>
      </c>
      <c r="D79" s="4">
        <v>13.5</v>
      </c>
      <c r="E79" s="4">
        <v>30</v>
      </c>
      <c r="F79" s="7">
        <v>0.04</v>
      </c>
      <c r="G79" s="11">
        <f>E78*F79</f>
        <v>0.54</v>
      </c>
      <c r="H79" s="9">
        <v>2.1999999999999999E-2</v>
      </c>
      <c r="I79" s="36">
        <f t="shared" ref="I79:I83" si="13">((E79*F79)-G79)/E79</f>
        <v>2.1999999999999999E-2</v>
      </c>
      <c r="J79" s="35">
        <v>0.54</v>
      </c>
      <c r="K79" s="35">
        <f t="shared" si="12"/>
        <v>0</v>
      </c>
    </row>
    <row r="80" spans="3:11" ht="15">
      <c r="C80" s="70">
        <v>3</v>
      </c>
      <c r="D80" s="4">
        <v>30</v>
      </c>
      <c r="E80" s="4">
        <v>50</v>
      </c>
      <c r="F80" s="7">
        <v>0.08</v>
      </c>
      <c r="G80" s="11">
        <f>(E78*F80)+((E79-E78)*F79)</f>
        <v>1.7400000000000002</v>
      </c>
      <c r="H80" s="9">
        <v>4.5199999999999997E-2</v>
      </c>
      <c r="I80" s="36">
        <f t="shared" si="13"/>
        <v>4.5199999999999997E-2</v>
      </c>
      <c r="J80" s="35">
        <v>1.74</v>
      </c>
      <c r="K80" s="35">
        <f t="shared" si="12"/>
        <v>0</v>
      </c>
    </row>
    <row r="81" spans="3:14" ht="15">
      <c r="C81" s="70">
        <v>4</v>
      </c>
      <c r="D81" s="4">
        <v>50</v>
      </c>
      <c r="E81" s="4">
        <v>70</v>
      </c>
      <c r="F81" s="7">
        <v>0.13500000000000001</v>
      </c>
      <c r="G81" s="11">
        <f>(E78*F81)+((E79-E78)*(F81-F79)+((E80-E79)*((F81-F80))))</f>
        <v>4.49</v>
      </c>
      <c r="H81" s="9">
        <v>7.0900000000000005E-2</v>
      </c>
      <c r="I81" s="36">
        <f t="shared" si="13"/>
        <v>7.0857142857142869E-2</v>
      </c>
      <c r="J81" s="35">
        <v>4.4900000000000011</v>
      </c>
      <c r="K81" s="35">
        <f t="shared" si="12"/>
        <v>0</v>
      </c>
    </row>
    <row r="82" spans="3:14" ht="15">
      <c r="C82" s="70">
        <v>5</v>
      </c>
      <c r="D82" s="4">
        <v>70</v>
      </c>
      <c r="E82" s="4">
        <v>90</v>
      </c>
      <c r="F82" s="7">
        <v>0.23</v>
      </c>
      <c r="G82" s="11">
        <f>(E78*F82)+((E79-E78)*(F82-F79))+((E80-E79)*(F82-F80))+((E81-E80)*((F82-F81)))</f>
        <v>11.14</v>
      </c>
      <c r="H82" s="9">
        <v>0.1062</v>
      </c>
      <c r="I82" s="36">
        <f t="shared" si="13"/>
        <v>0.1062222222222222</v>
      </c>
      <c r="J82" s="35">
        <v>11.14</v>
      </c>
      <c r="K82" s="35">
        <f t="shared" si="12"/>
        <v>0</v>
      </c>
    </row>
    <row r="83" spans="3:14" ht="15">
      <c r="C83" s="70">
        <v>6</v>
      </c>
      <c r="D83" s="4">
        <v>90</v>
      </c>
      <c r="E83" s="4">
        <v>120</v>
      </c>
      <c r="F83" s="7">
        <v>0.30399999999999999</v>
      </c>
      <c r="G83" s="11">
        <f>(E78*F83)+((E79-E78)*(F83-F79))+((E80-E79)*(F83-F80))+((E81-E80)*(F83-F81))+((E82-E81)*(F83-F82))</f>
        <v>17.8</v>
      </c>
      <c r="H83" s="9">
        <v>0.15570000000000001</v>
      </c>
      <c r="I83" s="36">
        <f t="shared" si="13"/>
        <v>0.15566666666666665</v>
      </c>
      <c r="J83" s="35">
        <v>17.8</v>
      </c>
      <c r="K83" s="35">
        <f t="shared" si="12"/>
        <v>0</v>
      </c>
    </row>
    <row r="84" spans="3:14" ht="15">
      <c r="C84" s="70">
        <v>7</v>
      </c>
      <c r="D84" s="4">
        <v>120</v>
      </c>
      <c r="E84" s="4" t="s">
        <v>18</v>
      </c>
      <c r="F84" s="7">
        <v>0.35</v>
      </c>
      <c r="G84" s="11">
        <f>(E78*F84)+((E79-E78)*(F84-F79))+((E80-E79)*(F84-F80))+((E81-E80)*(F84-F81))+((E82-E81)*(F84-F82))+((E83-E82)*(F84-F83))</f>
        <v>23.319999999999997</v>
      </c>
      <c r="H84" s="9" t="s">
        <v>21</v>
      </c>
      <c r="I84" s="10" t="s">
        <v>21</v>
      </c>
      <c r="J84" s="35">
        <v>23.319999999999997</v>
      </c>
      <c r="K84" s="35">
        <f t="shared" si="12"/>
        <v>0</v>
      </c>
    </row>
    <row r="86" spans="3:14">
      <c r="G86" s="40"/>
    </row>
    <row r="87" spans="3:14" ht="15">
      <c r="C87" s="146" t="s">
        <v>24</v>
      </c>
      <c r="D87" s="146" t="str">
        <f>+D43</f>
        <v>TABLA DE IMPUESTO UNICO DE SEGUNDA CATEGORIA</v>
      </c>
      <c r="E87" s="148"/>
      <c r="F87" s="148"/>
      <c r="G87" s="148"/>
      <c r="H87" s="148"/>
      <c r="I87" s="148"/>
      <c r="J87" s="148"/>
      <c r="K87" s="149"/>
    </row>
    <row r="88" spans="3:14" ht="15">
      <c r="C88" s="147"/>
      <c r="D88" s="150" t="str">
        <f>+D44</f>
        <v>DESDE AT - 2018 FUNCIONARIOS PUBLICOS Art. 52 bis</v>
      </c>
      <c r="E88" s="151"/>
      <c r="F88" s="151"/>
      <c r="G88" s="151"/>
      <c r="H88" s="151"/>
      <c r="I88" s="151"/>
      <c r="J88" s="151"/>
      <c r="K88" s="152"/>
    </row>
    <row r="89" spans="3:14" ht="32.25" customHeight="1">
      <c r="C89" s="144" t="s">
        <v>2</v>
      </c>
      <c r="D89" s="144" t="s">
        <v>57</v>
      </c>
      <c r="E89" s="144"/>
      <c r="F89" s="144" t="s">
        <v>11</v>
      </c>
      <c r="G89" s="144" t="s">
        <v>58</v>
      </c>
      <c r="H89" s="145" t="s">
        <v>12</v>
      </c>
      <c r="I89" s="132" t="s">
        <v>13</v>
      </c>
      <c r="J89" s="133"/>
      <c r="K89" s="134"/>
    </row>
    <row r="90" spans="3:14" ht="32.25" customHeight="1" thickBot="1">
      <c r="C90" s="144"/>
      <c r="D90" s="45" t="s">
        <v>14</v>
      </c>
      <c r="E90" s="45" t="s">
        <v>15</v>
      </c>
      <c r="F90" s="144"/>
      <c r="G90" s="144"/>
      <c r="H90" s="145"/>
      <c r="I90" s="135"/>
      <c r="J90" s="136"/>
      <c r="K90" s="137"/>
      <c r="N90" s="85" t="s">
        <v>69</v>
      </c>
    </row>
    <row r="91" spans="3:14" ht="15">
      <c r="C91" s="70">
        <v>1</v>
      </c>
      <c r="D91" s="4">
        <v>0</v>
      </c>
      <c r="E91" s="4">
        <v>13.5</v>
      </c>
      <c r="F91" s="34" t="s">
        <v>16</v>
      </c>
      <c r="G91" s="5">
        <v>0</v>
      </c>
      <c r="H91" s="6" t="s">
        <v>17</v>
      </c>
      <c r="I91" s="35"/>
      <c r="J91" s="35">
        <v>0</v>
      </c>
      <c r="K91" s="35">
        <f>+J91-G91</f>
        <v>0</v>
      </c>
      <c r="N91" s="51" t="s">
        <v>26</v>
      </c>
    </row>
    <row r="92" spans="3:14" ht="15">
      <c r="C92" s="70">
        <v>2</v>
      </c>
      <c r="D92" s="4">
        <v>13.5</v>
      </c>
      <c r="E92" s="4">
        <v>30</v>
      </c>
      <c r="F92" s="7">
        <v>0.04</v>
      </c>
      <c r="G92" s="8">
        <f>E91*F92</f>
        <v>0.54</v>
      </c>
      <c r="H92" s="9">
        <v>2.1999999999999999E-2</v>
      </c>
      <c r="I92" s="36">
        <f t="shared" ref="I92:I97" si="14">((E92*F92)-G92)/E92</f>
        <v>2.1999999999999999E-2</v>
      </c>
      <c r="J92" s="37">
        <v>0.54</v>
      </c>
      <c r="K92" s="35">
        <f t="shared" ref="K92:K97" si="15">+J92-G92</f>
        <v>0</v>
      </c>
      <c r="N92" s="51" t="s">
        <v>27</v>
      </c>
    </row>
    <row r="93" spans="3:14" ht="15">
      <c r="C93" s="70">
        <v>3</v>
      </c>
      <c r="D93" s="4">
        <v>30</v>
      </c>
      <c r="E93" s="4">
        <v>50</v>
      </c>
      <c r="F93" s="7">
        <v>0.08</v>
      </c>
      <c r="G93" s="8">
        <f>(E91*F93)+((E92-E91)*F92)</f>
        <v>1.7400000000000002</v>
      </c>
      <c r="H93" s="9">
        <v>4.5199999999999997E-2</v>
      </c>
      <c r="I93" s="36">
        <f t="shared" si="14"/>
        <v>4.5199999999999997E-2</v>
      </c>
      <c r="J93" s="37">
        <v>1.74</v>
      </c>
      <c r="K93" s="35">
        <f t="shared" si="15"/>
        <v>0</v>
      </c>
      <c r="N93" s="51" t="s">
        <v>28</v>
      </c>
    </row>
    <row r="94" spans="3:14" ht="15">
      <c r="C94" s="70">
        <v>4</v>
      </c>
      <c r="D94" s="4">
        <v>50</v>
      </c>
      <c r="E94" s="4">
        <v>70</v>
      </c>
      <c r="F94" s="7">
        <v>0.13500000000000001</v>
      </c>
      <c r="G94" s="8">
        <f>(E91*F94)+((E92-E91)*(F94-F92)+((E93-E92)*((F94-F93))))</f>
        <v>4.49</v>
      </c>
      <c r="H94" s="9">
        <v>7.0900000000000005E-2</v>
      </c>
      <c r="I94" s="36">
        <f t="shared" si="14"/>
        <v>7.0857142857142869E-2</v>
      </c>
      <c r="J94" s="37">
        <v>4.49</v>
      </c>
      <c r="K94" s="35">
        <f t="shared" si="15"/>
        <v>0</v>
      </c>
      <c r="N94" s="51" t="s">
        <v>29</v>
      </c>
    </row>
    <row r="95" spans="3:14" ht="15">
      <c r="C95" s="70">
        <v>5</v>
      </c>
      <c r="D95" s="4">
        <v>70</v>
      </c>
      <c r="E95" s="4">
        <v>90</v>
      </c>
      <c r="F95" s="7">
        <v>0.23</v>
      </c>
      <c r="G95" s="8">
        <f>(E91*F95)+((E92-E91)*(F95-F92))+((E93-E92)*(F95-F93))+((E94-E93)*((F95-F94)))</f>
        <v>11.14</v>
      </c>
      <c r="H95" s="9">
        <v>0.1062</v>
      </c>
      <c r="I95" s="36">
        <f t="shared" si="14"/>
        <v>0.1062222222222222</v>
      </c>
      <c r="J95" s="37">
        <v>11.14</v>
      </c>
      <c r="K95" s="35">
        <f t="shared" si="15"/>
        <v>0</v>
      </c>
      <c r="N95" s="52" t="s">
        <v>30</v>
      </c>
    </row>
    <row r="96" spans="3:14" ht="15">
      <c r="C96" s="70">
        <v>6</v>
      </c>
      <c r="D96" s="4">
        <v>90</v>
      </c>
      <c r="E96" s="4">
        <v>120</v>
      </c>
      <c r="F96" s="7">
        <v>0.30399999999999999</v>
      </c>
      <c r="G96" s="8">
        <f>(E91*F96)+((E92-E91)*(F96-F92))+((E93-E92)*(F96-F93))+((E94-E93)*(F96-F94))+((E95-E94)*(F96-F95))</f>
        <v>17.8</v>
      </c>
      <c r="H96" s="9">
        <v>0.15570000000000001</v>
      </c>
      <c r="I96" s="36">
        <f t="shared" si="14"/>
        <v>0.15566666666666665</v>
      </c>
      <c r="J96" s="37">
        <v>17.8</v>
      </c>
      <c r="K96" s="35">
        <f t="shared" si="15"/>
        <v>0</v>
      </c>
    </row>
    <row r="97" spans="3:11" ht="15">
      <c r="C97" s="70">
        <v>7</v>
      </c>
      <c r="D97" s="4">
        <v>120</v>
      </c>
      <c r="E97" s="4">
        <v>150</v>
      </c>
      <c r="F97" s="48">
        <v>0.35</v>
      </c>
      <c r="G97" s="8">
        <f>(E91*F97)+((E92-E91)*(F97-F92))+((E93-E92)*(F97-F93))+((E94-E93)*(F97-F94))+((E95-E94)*(F97-F95))+((E96-E95)*(F97-F96))</f>
        <v>23.319999999999997</v>
      </c>
      <c r="H97" s="9">
        <v>0.19450000000000001</v>
      </c>
      <c r="I97" s="61">
        <f t="shared" si="14"/>
        <v>0.19453333333333336</v>
      </c>
      <c r="J97" s="37">
        <v>23.32</v>
      </c>
      <c r="K97" s="35">
        <f t="shared" si="15"/>
        <v>0</v>
      </c>
    </row>
    <row r="98" spans="3:11" ht="15">
      <c r="C98" s="70">
        <v>8</v>
      </c>
      <c r="D98" s="4">
        <v>150</v>
      </c>
      <c r="E98" s="4" t="s">
        <v>18</v>
      </c>
      <c r="F98" s="7">
        <v>0.4</v>
      </c>
      <c r="G98" s="8">
        <f>(E91*F98)+((E92-E91)*(F98-F92))+((E93-E92)*(F98-F93))+((E94-E93)*(F98-F94))+((E95-E94)*(F98-F95))+((E96-E95)*(F98-F96))+((E97-D97)*(F98-F97))</f>
        <v>30.820000000000007</v>
      </c>
      <c r="H98" s="9" t="s">
        <v>36</v>
      </c>
      <c r="I98" s="10" t="s">
        <v>36</v>
      </c>
      <c r="J98" s="37"/>
      <c r="K98" s="35"/>
    </row>
  </sheetData>
  <mergeCells count="54">
    <mergeCell ref="C6:H6"/>
    <mergeCell ref="C10:C11"/>
    <mergeCell ref="D10:H10"/>
    <mergeCell ref="D11:H11"/>
    <mergeCell ref="C12:C13"/>
    <mergeCell ref="D12:E12"/>
    <mergeCell ref="F12:F13"/>
    <mergeCell ref="G12:G13"/>
    <mergeCell ref="H12:H13"/>
    <mergeCell ref="C27:C28"/>
    <mergeCell ref="D27:H27"/>
    <mergeCell ref="D28:H28"/>
    <mergeCell ref="C29:C30"/>
    <mergeCell ref="D29:E29"/>
    <mergeCell ref="F29:F30"/>
    <mergeCell ref="G29:G30"/>
    <mergeCell ref="H29:H30"/>
    <mergeCell ref="C43:C44"/>
    <mergeCell ref="D43:G43"/>
    <mergeCell ref="K43:N43"/>
    <mergeCell ref="D44:G44"/>
    <mergeCell ref="C45:C46"/>
    <mergeCell ref="D45:E45"/>
    <mergeCell ref="F45:F46"/>
    <mergeCell ref="G45:G46"/>
    <mergeCell ref="H45:H46"/>
    <mergeCell ref="J45:J46"/>
    <mergeCell ref="C60:C61"/>
    <mergeCell ref="D60:K60"/>
    <mergeCell ref="D61:K61"/>
    <mergeCell ref="C62:C63"/>
    <mergeCell ref="D62:E62"/>
    <mergeCell ref="F62:F63"/>
    <mergeCell ref="G62:G63"/>
    <mergeCell ref="H62:H63"/>
    <mergeCell ref="I62:K63"/>
    <mergeCell ref="C74:C75"/>
    <mergeCell ref="D74:K74"/>
    <mergeCell ref="D75:K75"/>
    <mergeCell ref="C76:C77"/>
    <mergeCell ref="D76:E76"/>
    <mergeCell ref="F76:F77"/>
    <mergeCell ref="G76:G77"/>
    <mergeCell ref="H76:H77"/>
    <mergeCell ref="I76:K77"/>
    <mergeCell ref="C87:C88"/>
    <mergeCell ref="D87:K87"/>
    <mergeCell ref="D88:K88"/>
    <mergeCell ref="C89:C90"/>
    <mergeCell ref="D89:E89"/>
    <mergeCell ref="F89:F90"/>
    <mergeCell ref="G89:G90"/>
    <mergeCell ref="H89:H90"/>
    <mergeCell ref="I89:K90"/>
  </mergeCells>
  <pageMargins left="0.7" right="0.7" top="0.75" bottom="0.75" header="0.3" footer="0.3"/>
  <pageSetup scale="33" orientation="portrait" horizontalDpi="4294967293" r:id="rId1"/>
  <rowBreaks count="1" manualBreakCount="1">
    <brk id="58" max="14" man="1"/>
  </rowBreaks>
  <drawing r:id="rId2"/>
  <legacyDrawing r:id="rId3"/>
</worksheet>
</file>

<file path=xl/worksheets/sheet3.xml><?xml version="1.0" encoding="utf-8"?>
<worksheet xmlns="http://schemas.openxmlformats.org/spreadsheetml/2006/main" xmlns:r="http://schemas.openxmlformats.org/officeDocument/2006/relationships">
  <dimension ref="A1:L25"/>
  <sheetViews>
    <sheetView showGridLines="0" view="pageBreakPreview" topLeftCell="A4" zoomScaleNormal="115" zoomScaleSheetLayoutView="100" workbookViewId="0">
      <selection activeCell="H23" sqref="H23"/>
    </sheetView>
  </sheetViews>
  <sheetFormatPr defaultRowHeight="14.25"/>
  <cols>
    <col min="1" max="1" width="3.140625" style="99" customWidth="1"/>
    <col min="2" max="3" width="3.140625" style="16" customWidth="1"/>
    <col min="4" max="4" width="20.7109375" style="16" customWidth="1"/>
    <col min="5" max="5" width="16.85546875" style="16" bestFit="1" customWidth="1"/>
    <col min="6" max="6" width="18.42578125" style="16" customWidth="1"/>
    <col min="7" max="7" width="15.5703125" style="16" customWidth="1"/>
    <col min="8" max="8" width="15.42578125" style="16" customWidth="1"/>
    <col min="9" max="10" width="15.7109375" style="16" customWidth="1"/>
    <col min="11" max="11" width="16.140625" style="16" customWidth="1"/>
    <col min="12" max="12" width="19.28515625" style="16" customWidth="1"/>
    <col min="13" max="13" width="3.140625" style="16" customWidth="1"/>
    <col min="14" max="16384" width="9.140625" style="16"/>
  </cols>
  <sheetData>
    <row r="1" spans="3:12" s="99" customFormat="1"/>
    <row r="3" spans="3:12" ht="21" customHeight="1">
      <c r="C3" s="164" t="s">
        <v>48</v>
      </c>
      <c r="D3" s="164"/>
      <c r="E3" s="164"/>
      <c r="F3" s="164"/>
      <c r="G3" s="164"/>
      <c r="H3" s="164"/>
      <c r="I3" s="164"/>
      <c r="J3" s="164"/>
      <c r="K3" s="164"/>
      <c r="L3" s="164"/>
    </row>
    <row r="4" spans="3:12">
      <c r="C4" s="167" t="s">
        <v>59</v>
      </c>
      <c r="D4" s="167"/>
      <c r="E4" s="167"/>
      <c r="F4" s="167"/>
      <c r="G4" s="167"/>
      <c r="H4" s="167"/>
      <c r="I4" s="167"/>
      <c r="J4" s="167"/>
      <c r="K4" s="167"/>
      <c r="L4" s="167"/>
    </row>
    <row r="5" spans="3:12">
      <c r="C5" s="104"/>
      <c r="D5" s="104"/>
      <c r="E5" s="94"/>
      <c r="F5" s="104"/>
      <c r="G5" s="104"/>
      <c r="H5" s="104"/>
      <c r="I5" s="104"/>
      <c r="J5" s="104"/>
      <c r="K5" s="104"/>
      <c r="L5" s="104"/>
    </row>
    <row r="6" spans="3:12" ht="39" customHeight="1">
      <c r="C6" s="126" t="s">
        <v>2</v>
      </c>
      <c r="D6" s="124" t="s">
        <v>76</v>
      </c>
      <c r="E6" s="46" t="s">
        <v>41</v>
      </c>
      <c r="F6" s="126" t="s">
        <v>42</v>
      </c>
      <c r="G6" s="124" t="s">
        <v>4</v>
      </c>
      <c r="H6" s="126" t="s">
        <v>43</v>
      </c>
      <c r="I6" s="126" t="s">
        <v>44</v>
      </c>
      <c r="J6" s="126" t="s">
        <v>45</v>
      </c>
      <c r="K6" s="126" t="s">
        <v>60</v>
      </c>
      <c r="L6" s="165" t="s">
        <v>47</v>
      </c>
    </row>
    <row r="7" spans="3:12" ht="39" customHeight="1">
      <c r="C7" s="127"/>
      <c r="D7" s="125"/>
      <c r="E7" s="72">
        <v>0.25</v>
      </c>
      <c r="F7" s="127"/>
      <c r="G7" s="125"/>
      <c r="H7" s="127"/>
      <c r="I7" s="127"/>
      <c r="J7" s="127"/>
      <c r="K7" s="127"/>
      <c r="L7" s="166"/>
    </row>
    <row r="8" spans="3:12" ht="27.75" customHeight="1">
      <c r="C8" s="80">
        <v>1</v>
      </c>
      <c r="D8" s="75">
        <f>+'IGC (anual)'!E31</f>
        <v>8100000</v>
      </c>
      <c r="E8" s="75">
        <f t="shared" ref="E8:E15" si="0">+$E$7*D8</f>
        <v>2025000</v>
      </c>
      <c r="F8" s="75">
        <f>+D8</f>
        <v>8100000</v>
      </c>
      <c r="G8" s="76">
        <f>+'IGC (anual)'!F31</f>
        <v>0</v>
      </c>
      <c r="H8" s="75">
        <f t="shared" ref="H8:H14" si="1">+F8*G8</f>
        <v>0</v>
      </c>
      <c r="I8" s="75">
        <f>+'IGC (anual)'!G31</f>
        <v>0</v>
      </c>
      <c r="J8" s="91">
        <f>+H8-I8</f>
        <v>0</v>
      </c>
      <c r="K8" s="91">
        <f>+E8</f>
        <v>2025000</v>
      </c>
      <c r="L8" s="89">
        <f>+J8-K8</f>
        <v>-2025000</v>
      </c>
    </row>
    <row r="9" spans="3:12" ht="27.75" customHeight="1">
      <c r="C9" s="80">
        <v>2</v>
      </c>
      <c r="D9" s="75">
        <f>+'IGC (anual)'!E32</f>
        <v>18000000</v>
      </c>
      <c r="E9" s="75">
        <f t="shared" si="0"/>
        <v>4500000</v>
      </c>
      <c r="F9" s="75">
        <f t="shared" ref="F9" si="2">+D9</f>
        <v>18000000</v>
      </c>
      <c r="G9" s="77">
        <f>+'IGC (anual)'!F32</f>
        <v>0.04</v>
      </c>
      <c r="H9" s="75">
        <f t="shared" si="1"/>
        <v>720000</v>
      </c>
      <c r="I9" s="75">
        <f>+'IGC (anual)'!G32</f>
        <v>324000</v>
      </c>
      <c r="J9" s="91">
        <f t="shared" ref="J9" si="3">+H9-I9</f>
        <v>396000</v>
      </c>
      <c r="K9" s="91">
        <f t="shared" ref="K9" si="4">+E9</f>
        <v>4500000</v>
      </c>
      <c r="L9" s="89">
        <f t="shared" ref="L9" si="5">+J9-K9</f>
        <v>-4104000</v>
      </c>
    </row>
    <row r="10" spans="3:12" ht="27.75" customHeight="1">
      <c r="C10" s="80">
        <v>3</v>
      </c>
      <c r="D10" s="75">
        <f>+'IGC (anual)'!E33</f>
        <v>30000000</v>
      </c>
      <c r="E10" s="75">
        <f t="shared" si="0"/>
        <v>7500000</v>
      </c>
      <c r="F10" s="75">
        <f t="shared" ref="F10:F15" si="6">+D10</f>
        <v>30000000</v>
      </c>
      <c r="G10" s="77">
        <f>+'IGC (anual)'!F33</f>
        <v>0.08</v>
      </c>
      <c r="H10" s="75">
        <f t="shared" si="1"/>
        <v>2400000</v>
      </c>
      <c r="I10" s="75">
        <f>+'IGC (anual)'!G33</f>
        <v>1044000</v>
      </c>
      <c r="J10" s="91">
        <f t="shared" ref="J10:J15" si="7">+H10-I10</f>
        <v>1356000</v>
      </c>
      <c r="K10" s="91">
        <f t="shared" ref="K10:K15" si="8">+E10</f>
        <v>7500000</v>
      </c>
      <c r="L10" s="89">
        <f t="shared" ref="L10:L15" si="9">+J10-K10</f>
        <v>-6144000</v>
      </c>
    </row>
    <row r="11" spans="3:12" ht="27.75" customHeight="1">
      <c r="C11" s="80">
        <v>4</v>
      </c>
      <c r="D11" s="75">
        <f>+'IGC (anual)'!E34</f>
        <v>42000000</v>
      </c>
      <c r="E11" s="75">
        <f t="shared" si="0"/>
        <v>10500000</v>
      </c>
      <c r="F11" s="75">
        <f t="shared" si="6"/>
        <v>42000000</v>
      </c>
      <c r="G11" s="77">
        <f>+'IGC (anual)'!F34</f>
        <v>0.13500000000000001</v>
      </c>
      <c r="H11" s="75">
        <f t="shared" si="1"/>
        <v>5670000</v>
      </c>
      <c r="I11" s="75">
        <f>+'IGC (anual)'!G34</f>
        <v>2694000</v>
      </c>
      <c r="J11" s="91">
        <f t="shared" si="7"/>
        <v>2976000</v>
      </c>
      <c r="K11" s="91">
        <f t="shared" si="8"/>
        <v>10500000</v>
      </c>
      <c r="L11" s="89">
        <f t="shared" si="9"/>
        <v>-7524000</v>
      </c>
    </row>
    <row r="12" spans="3:12" ht="27.75" customHeight="1">
      <c r="C12" s="80">
        <v>5</v>
      </c>
      <c r="D12" s="75">
        <f>+'IGC (anual)'!E35</f>
        <v>54000000</v>
      </c>
      <c r="E12" s="75">
        <f t="shared" si="0"/>
        <v>13500000</v>
      </c>
      <c r="F12" s="75">
        <f t="shared" si="6"/>
        <v>54000000</v>
      </c>
      <c r="G12" s="77">
        <f>+'IGC (anual)'!F35</f>
        <v>0.23</v>
      </c>
      <c r="H12" s="75">
        <f t="shared" si="1"/>
        <v>12420000</v>
      </c>
      <c r="I12" s="75">
        <f>+'IGC (anual)'!G35</f>
        <v>6684000</v>
      </c>
      <c r="J12" s="91">
        <f t="shared" si="7"/>
        <v>5736000</v>
      </c>
      <c r="K12" s="91">
        <f t="shared" si="8"/>
        <v>13500000</v>
      </c>
      <c r="L12" s="89">
        <f t="shared" si="9"/>
        <v>-7764000</v>
      </c>
    </row>
    <row r="13" spans="3:12" ht="27.75" customHeight="1">
      <c r="C13" s="80">
        <v>6</v>
      </c>
      <c r="D13" s="75">
        <f>+'IGC (anual)'!E36</f>
        <v>72000000</v>
      </c>
      <c r="E13" s="75">
        <f t="shared" si="0"/>
        <v>18000000</v>
      </c>
      <c r="F13" s="75">
        <f t="shared" si="6"/>
        <v>72000000</v>
      </c>
      <c r="G13" s="77">
        <f>+'IGC (anual)'!F36</f>
        <v>0.30399999999999999</v>
      </c>
      <c r="H13" s="75">
        <f t="shared" si="1"/>
        <v>21888000</v>
      </c>
      <c r="I13" s="75">
        <f>+'IGC (anual)'!G36</f>
        <v>10680000</v>
      </c>
      <c r="J13" s="91">
        <f t="shared" si="7"/>
        <v>11208000</v>
      </c>
      <c r="K13" s="91">
        <f t="shared" si="8"/>
        <v>18000000</v>
      </c>
      <c r="L13" s="89">
        <f t="shared" si="9"/>
        <v>-6792000</v>
      </c>
    </row>
    <row r="14" spans="3:12" ht="27.75" customHeight="1">
      <c r="C14" s="80">
        <v>7</v>
      </c>
      <c r="D14" s="78">
        <f>+'IGC (anual)'!D37</f>
        <v>72000000</v>
      </c>
      <c r="E14" s="78">
        <f t="shared" si="0"/>
        <v>18000000</v>
      </c>
      <c r="F14" s="78">
        <f t="shared" si="6"/>
        <v>72000000</v>
      </c>
      <c r="G14" s="79">
        <f>+'IGC (anual)'!F37</f>
        <v>0.35</v>
      </c>
      <c r="H14" s="78">
        <f t="shared" si="1"/>
        <v>25200000</v>
      </c>
      <c r="I14" s="78">
        <f>+'IGC (anual)'!G37</f>
        <v>13992000</v>
      </c>
      <c r="J14" s="78">
        <f t="shared" si="7"/>
        <v>11208000</v>
      </c>
      <c r="K14" s="78">
        <f t="shared" si="8"/>
        <v>18000000</v>
      </c>
      <c r="L14" s="89">
        <f t="shared" si="9"/>
        <v>-6792000</v>
      </c>
    </row>
    <row r="15" spans="3:12" ht="27.75" customHeight="1">
      <c r="C15" s="80">
        <v>7</v>
      </c>
      <c r="D15" s="78">
        <v>139920000.00000021</v>
      </c>
      <c r="E15" s="78">
        <f t="shared" si="0"/>
        <v>34980000.000000052</v>
      </c>
      <c r="F15" s="78">
        <f t="shared" si="6"/>
        <v>139920000.00000021</v>
      </c>
      <c r="G15" s="79">
        <f>+G14</f>
        <v>0.35</v>
      </c>
      <c r="H15" s="78">
        <f>+F15*G15</f>
        <v>48972000.000000067</v>
      </c>
      <c r="I15" s="78">
        <f>+'IGC (anual)'!G37</f>
        <v>13992000</v>
      </c>
      <c r="J15" s="78">
        <f t="shared" si="7"/>
        <v>34980000.000000067</v>
      </c>
      <c r="K15" s="78">
        <f t="shared" si="8"/>
        <v>34980000.000000052</v>
      </c>
      <c r="L15" s="89">
        <f t="shared" si="9"/>
        <v>0</v>
      </c>
    </row>
    <row r="16" spans="3:12">
      <c r="D16" s="18"/>
      <c r="E16" s="18"/>
      <c r="F16" s="18"/>
      <c r="G16" s="18"/>
      <c r="H16" s="18"/>
      <c r="I16" s="18"/>
      <c r="J16" s="18"/>
      <c r="K16" s="18"/>
      <c r="L16" s="18"/>
    </row>
    <row r="17" spans="1:12" ht="15">
      <c r="D17" s="93" t="s">
        <v>64</v>
      </c>
    </row>
    <row r="18" spans="1:12" ht="15">
      <c r="D18" s="92" t="s">
        <v>77</v>
      </c>
      <c r="E18" s="74"/>
      <c r="F18" s="73"/>
      <c r="G18" s="18"/>
    </row>
    <row r="19" spans="1:12">
      <c r="D19" s="92"/>
      <c r="E19" s="74"/>
      <c r="F19" s="73"/>
      <c r="G19" s="18"/>
    </row>
    <row r="20" spans="1:12" ht="59.25" customHeight="1">
      <c r="C20" s="34" t="s">
        <v>61</v>
      </c>
      <c r="D20" s="162" t="s">
        <v>82</v>
      </c>
      <c r="E20" s="162"/>
      <c r="F20" s="162"/>
      <c r="G20" s="162"/>
      <c r="H20" s="162"/>
      <c r="I20" s="162"/>
      <c r="J20" s="162"/>
      <c r="K20" s="162"/>
      <c r="L20" s="162"/>
    </row>
    <row r="21" spans="1:12" ht="12.75" customHeight="1">
      <c r="C21" s="34"/>
      <c r="D21" s="107"/>
      <c r="E21" s="107"/>
      <c r="F21" s="107"/>
      <c r="G21" s="107"/>
      <c r="H21" s="107"/>
      <c r="I21" s="107"/>
      <c r="J21" s="107"/>
      <c r="K21" s="107"/>
      <c r="L21" s="107"/>
    </row>
    <row r="22" spans="1:12" ht="30.75" customHeight="1">
      <c r="C22" s="34" t="s">
        <v>63</v>
      </c>
      <c r="D22" s="163" t="s">
        <v>78</v>
      </c>
      <c r="E22" s="163"/>
      <c r="F22" s="163"/>
      <c r="G22" s="163"/>
      <c r="H22" s="163"/>
      <c r="I22" s="163"/>
      <c r="J22" s="163"/>
      <c r="K22" s="163"/>
      <c r="L22" s="163"/>
    </row>
    <row r="23" spans="1:12" s="18" customFormat="1" ht="12" customHeight="1">
      <c r="A23" s="103"/>
      <c r="C23" s="105"/>
      <c r="D23" s="106"/>
      <c r="E23" s="106"/>
      <c r="F23" s="106"/>
      <c r="G23" s="106"/>
      <c r="H23" s="106"/>
      <c r="I23" s="106"/>
      <c r="J23" s="106"/>
      <c r="K23" s="106"/>
      <c r="L23" s="106"/>
    </row>
    <row r="24" spans="1:12" ht="31.5" customHeight="1">
      <c r="C24" s="34" t="s">
        <v>65</v>
      </c>
      <c r="D24" s="161" t="s">
        <v>79</v>
      </c>
      <c r="E24" s="161"/>
      <c r="F24" s="161"/>
      <c r="G24" s="161"/>
      <c r="H24" s="161"/>
      <c r="I24" s="161"/>
      <c r="J24" s="161"/>
      <c r="K24" s="161"/>
      <c r="L24" s="161"/>
    </row>
    <row r="25" spans="1:12">
      <c r="G25" s="73"/>
    </row>
  </sheetData>
  <dataConsolidate/>
  <mergeCells count="14">
    <mergeCell ref="D24:L24"/>
    <mergeCell ref="D20:L20"/>
    <mergeCell ref="D22:L22"/>
    <mergeCell ref="C3:L3"/>
    <mergeCell ref="J6:J7"/>
    <mergeCell ref="K6:K7"/>
    <mergeCell ref="L6:L7"/>
    <mergeCell ref="C6:C7"/>
    <mergeCell ref="F6:F7"/>
    <mergeCell ref="D6:D7"/>
    <mergeCell ref="G6:G7"/>
    <mergeCell ref="H6:H7"/>
    <mergeCell ref="I6:I7"/>
    <mergeCell ref="C4:L4"/>
  </mergeCells>
  <pageMargins left="0.7" right="0.7" top="0.75" bottom="0.75" header="0.3" footer="0.3"/>
  <pageSetup scale="54" orientation="portrait" r:id="rId1"/>
  <ignoredErrors>
    <ignoredError sqref="K8:K15" formula="1"/>
  </ignoredErrors>
  <drawing r:id="rId2"/>
</worksheet>
</file>

<file path=xl/worksheets/sheet4.xml><?xml version="1.0" encoding="utf-8"?>
<worksheet xmlns="http://schemas.openxmlformats.org/spreadsheetml/2006/main" xmlns:r="http://schemas.openxmlformats.org/officeDocument/2006/relationships">
  <dimension ref="A1:N23"/>
  <sheetViews>
    <sheetView showGridLines="0" view="pageBreakPreview" zoomScale="85" zoomScaleNormal="100" zoomScaleSheetLayoutView="85" workbookViewId="0">
      <selection activeCell="D19" sqref="D19:N19"/>
    </sheetView>
  </sheetViews>
  <sheetFormatPr defaultRowHeight="14.25"/>
  <cols>
    <col min="1" max="1" width="4.140625" style="99" customWidth="1"/>
    <col min="2" max="2" width="3.42578125" style="16" customWidth="1"/>
    <col min="3" max="3" width="3.140625" style="16" customWidth="1"/>
    <col min="4" max="4" width="17.42578125" style="16" customWidth="1"/>
    <col min="5" max="5" width="16.85546875" style="16" bestFit="1" customWidth="1"/>
    <col min="6" max="6" width="20" style="16" customWidth="1"/>
    <col min="7" max="7" width="15.5703125" style="16" customWidth="1"/>
    <col min="8" max="8" width="24.5703125" style="16" bestFit="1" customWidth="1"/>
    <col min="9" max="10" width="15.7109375" style="16" customWidth="1"/>
    <col min="11" max="11" width="16.140625" style="16" customWidth="1"/>
    <col min="12" max="12" width="19.85546875" style="16" customWidth="1"/>
    <col min="13" max="13" width="16.140625" style="16" customWidth="1"/>
    <col min="14" max="14" width="19.28515625" style="16" customWidth="1"/>
    <col min="15" max="15" width="2.85546875" style="16" customWidth="1"/>
    <col min="16" max="16384" width="9.140625" style="16"/>
  </cols>
  <sheetData>
    <row r="1" spans="1:14" s="99" customFormat="1" ht="21" customHeight="1"/>
    <row r="2" spans="1:14" ht="21" customHeight="1">
      <c r="C2" s="164" t="s">
        <v>49</v>
      </c>
      <c r="D2" s="164"/>
      <c r="E2" s="164"/>
      <c r="F2" s="164"/>
      <c r="G2" s="164"/>
      <c r="H2" s="164"/>
      <c r="I2" s="164"/>
      <c r="J2" s="164"/>
      <c r="K2" s="164"/>
      <c r="L2" s="164"/>
      <c r="M2" s="164"/>
      <c r="N2" s="164"/>
    </row>
    <row r="3" spans="1:14">
      <c r="C3" s="167" t="s">
        <v>59</v>
      </c>
      <c r="D3" s="167"/>
      <c r="E3" s="167"/>
      <c r="F3" s="167"/>
      <c r="G3" s="167"/>
      <c r="H3" s="167"/>
      <c r="I3" s="167"/>
      <c r="J3" s="167"/>
      <c r="K3" s="167"/>
      <c r="L3" s="167"/>
      <c r="M3" s="167"/>
      <c r="N3" s="167"/>
    </row>
    <row r="4" spans="1:14">
      <c r="C4" s="104"/>
      <c r="D4" s="104"/>
      <c r="E4" s="94"/>
      <c r="F4" s="104"/>
      <c r="G4" s="104"/>
      <c r="H4" s="104"/>
      <c r="I4" s="104"/>
      <c r="J4" s="104"/>
      <c r="K4" s="104"/>
      <c r="L4" s="104"/>
      <c r="M4" s="104"/>
      <c r="N4" s="104"/>
    </row>
    <row r="5" spans="1:14" ht="45.75" customHeight="1">
      <c r="C5" s="126" t="s">
        <v>2</v>
      </c>
      <c r="D5" s="124" t="s">
        <v>40</v>
      </c>
      <c r="E5" s="90" t="s">
        <v>62</v>
      </c>
      <c r="F5" s="126" t="s">
        <v>50</v>
      </c>
      <c r="G5" s="124" t="s">
        <v>4</v>
      </c>
      <c r="H5" s="126" t="s">
        <v>43</v>
      </c>
      <c r="I5" s="126" t="s">
        <v>44</v>
      </c>
      <c r="J5" s="126" t="s">
        <v>45</v>
      </c>
      <c r="K5" s="126" t="s">
        <v>46</v>
      </c>
      <c r="L5" s="126" t="s">
        <v>53</v>
      </c>
      <c r="M5" s="47" t="s">
        <v>51</v>
      </c>
      <c r="N5" s="165" t="s">
        <v>52</v>
      </c>
    </row>
    <row r="6" spans="1:14" ht="45.75" customHeight="1">
      <c r="C6" s="127"/>
      <c r="D6" s="125"/>
      <c r="E6" s="72">
        <v>0.27</v>
      </c>
      <c r="F6" s="127"/>
      <c r="G6" s="125"/>
      <c r="H6" s="127"/>
      <c r="I6" s="127"/>
      <c r="J6" s="127"/>
      <c r="K6" s="127"/>
      <c r="L6" s="127"/>
      <c r="M6" s="81">
        <v>0.35</v>
      </c>
      <c r="N6" s="166"/>
    </row>
    <row r="7" spans="1:14" ht="27.75" customHeight="1">
      <c r="C7" s="80">
        <v>1</v>
      </c>
      <c r="D7" s="75">
        <f>+'IGC (anual)'!E31</f>
        <v>8100000</v>
      </c>
      <c r="E7" s="75">
        <f>+$E$6*D7</f>
        <v>2187000</v>
      </c>
      <c r="F7" s="75">
        <f>+D7</f>
        <v>8100000</v>
      </c>
      <c r="G7" s="76">
        <f>+'IGC (anual)'!F31</f>
        <v>0</v>
      </c>
      <c r="H7" s="75">
        <f t="shared" ref="H7:H13" si="0">+F7*G7</f>
        <v>0</v>
      </c>
      <c r="I7" s="75">
        <f>+'IGC (anual)'!G31</f>
        <v>0</v>
      </c>
      <c r="J7" s="75">
        <f>+H7-I7</f>
        <v>0</v>
      </c>
      <c r="K7" s="75">
        <f>+E7</f>
        <v>2187000</v>
      </c>
      <c r="L7" s="75">
        <f>+J7-K7</f>
        <v>-2187000</v>
      </c>
      <c r="M7" s="75">
        <f>+K7*$M$6</f>
        <v>765450</v>
      </c>
      <c r="N7" s="89">
        <f>+L7+M7</f>
        <v>-1421550</v>
      </c>
    </row>
    <row r="8" spans="1:14" ht="27.75" customHeight="1">
      <c r="C8" s="80">
        <v>2</v>
      </c>
      <c r="D8" s="75">
        <f>+'IGC (anual)'!E32</f>
        <v>18000000</v>
      </c>
      <c r="E8" s="75">
        <f t="shared" ref="E8:E14" si="1">+$E$6*D8</f>
        <v>4860000</v>
      </c>
      <c r="F8" s="75">
        <f t="shared" ref="F8:F14" si="2">+D8</f>
        <v>18000000</v>
      </c>
      <c r="G8" s="77">
        <f>+'IGC (anual)'!F32</f>
        <v>0.04</v>
      </c>
      <c r="H8" s="75">
        <f t="shared" si="0"/>
        <v>720000</v>
      </c>
      <c r="I8" s="75">
        <f>+'IGC (anual)'!G32</f>
        <v>324000</v>
      </c>
      <c r="J8" s="75">
        <f t="shared" ref="J8:J14" si="3">+H8-I8</f>
        <v>396000</v>
      </c>
      <c r="K8" s="75">
        <f t="shared" ref="K8:K14" si="4">+E8</f>
        <v>4860000</v>
      </c>
      <c r="L8" s="75">
        <f t="shared" ref="L8:L14" si="5">+J8-K8</f>
        <v>-4464000</v>
      </c>
      <c r="M8" s="75">
        <f t="shared" ref="M8:M14" si="6">+K8*$M$6</f>
        <v>1701000</v>
      </c>
      <c r="N8" s="89">
        <f t="shared" ref="N8:N14" si="7">+L8+M8</f>
        <v>-2763000</v>
      </c>
    </row>
    <row r="9" spans="1:14" ht="27.75" customHeight="1">
      <c r="C9" s="80">
        <v>3</v>
      </c>
      <c r="D9" s="75">
        <f>+'IGC (anual)'!E33</f>
        <v>30000000</v>
      </c>
      <c r="E9" s="75">
        <f t="shared" si="1"/>
        <v>8100000.0000000009</v>
      </c>
      <c r="F9" s="75">
        <f t="shared" si="2"/>
        <v>30000000</v>
      </c>
      <c r="G9" s="77">
        <f>+'IGC (anual)'!F33</f>
        <v>0.08</v>
      </c>
      <c r="H9" s="75">
        <f t="shared" si="0"/>
        <v>2400000</v>
      </c>
      <c r="I9" s="75">
        <f>+'IGC (anual)'!G33</f>
        <v>1044000</v>
      </c>
      <c r="J9" s="75">
        <f t="shared" si="3"/>
        <v>1356000</v>
      </c>
      <c r="K9" s="75">
        <f t="shared" si="4"/>
        <v>8100000.0000000009</v>
      </c>
      <c r="L9" s="75">
        <f t="shared" si="5"/>
        <v>-6744000.0000000009</v>
      </c>
      <c r="M9" s="75">
        <f t="shared" si="6"/>
        <v>2835000</v>
      </c>
      <c r="N9" s="89">
        <f t="shared" si="7"/>
        <v>-3909000.0000000009</v>
      </c>
    </row>
    <row r="10" spans="1:14" ht="27.75" customHeight="1">
      <c r="C10" s="80">
        <v>4</v>
      </c>
      <c r="D10" s="75">
        <f>+'IGC (anual)'!E34</f>
        <v>42000000</v>
      </c>
      <c r="E10" s="75">
        <f t="shared" si="1"/>
        <v>11340000</v>
      </c>
      <c r="F10" s="75">
        <f t="shared" si="2"/>
        <v>42000000</v>
      </c>
      <c r="G10" s="77">
        <f>+'IGC (anual)'!F34</f>
        <v>0.13500000000000001</v>
      </c>
      <c r="H10" s="75">
        <f t="shared" si="0"/>
        <v>5670000</v>
      </c>
      <c r="I10" s="75">
        <f>+'IGC (anual)'!G34</f>
        <v>2694000</v>
      </c>
      <c r="J10" s="75">
        <f t="shared" si="3"/>
        <v>2976000</v>
      </c>
      <c r="K10" s="75">
        <f t="shared" si="4"/>
        <v>11340000</v>
      </c>
      <c r="L10" s="75">
        <f t="shared" si="5"/>
        <v>-8364000</v>
      </c>
      <c r="M10" s="75">
        <f t="shared" si="6"/>
        <v>3968999.9999999995</v>
      </c>
      <c r="N10" s="89">
        <f t="shared" si="7"/>
        <v>-4395000</v>
      </c>
    </row>
    <row r="11" spans="1:14" ht="27.75" customHeight="1">
      <c r="C11" s="80">
        <v>5</v>
      </c>
      <c r="D11" s="75">
        <f>+'IGC (anual)'!E35</f>
        <v>54000000</v>
      </c>
      <c r="E11" s="75">
        <f t="shared" si="1"/>
        <v>14580000.000000002</v>
      </c>
      <c r="F11" s="75">
        <f t="shared" si="2"/>
        <v>54000000</v>
      </c>
      <c r="G11" s="77">
        <f>+'IGC (anual)'!F35</f>
        <v>0.23</v>
      </c>
      <c r="H11" s="75">
        <f t="shared" si="0"/>
        <v>12420000</v>
      </c>
      <c r="I11" s="75">
        <f>+'IGC (anual)'!G35</f>
        <v>6684000</v>
      </c>
      <c r="J11" s="75">
        <f t="shared" si="3"/>
        <v>5736000</v>
      </c>
      <c r="K11" s="75">
        <f t="shared" si="4"/>
        <v>14580000.000000002</v>
      </c>
      <c r="L11" s="75">
        <f t="shared" si="5"/>
        <v>-8844000.0000000019</v>
      </c>
      <c r="M11" s="75">
        <f t="shared" si="6"/>
        <v>5103000</v>
      </c>
      <c r="N11" s="89">
        <f t="shared" si="7"/>
        <v>-3741000.0000000019</v>
      </c>
    </row>
    <row r="12" spans="1:14" ht="27.75" customHeight="1">
      <c r="C12" s="80">
        <v>6</v>
      </c>
      <c r="D12" s="75">
        <f>+'IGC (anual)'!E36</f>
        <v>72000000</v>
      </c>
      <c r="E12" s="75">
        <f t="shared" si="1"/>
        <v>19440000</v>
      </c>
      <c r="F12" s="75">
        <f t="shared" si="2"/>
        <v>72000000</v>
      </c>
      <c r="G12" s="77">
        <f>+'IGC (anual)'!F36</f>
        <v>0.30399999999999999</v>
      </c>
      <c r="H12" s="75">
        <f t="shared" si="0"/>
        <v>21888000</v>
      </c>
      <c r="I12" s="75">
        <f>+'IGC (anual)'!G36</f>
        <v>10680000</v>
      </c>
      <c r="J12" s="75">
        <f t="shared" si="3"/>
        <v>11208000</v>
      </c>
      <c r="K12" s="75">
        <f t="shared" si="4"/>
        <v>19440000</v>
      </c>
      <c r="L12" s="75">
        <f t="shared" si="5"/>
        <v>-8232000</v>
      </c>
      <c r="M12" s="75">
        <f t="shared" si="6"/>
        <v>6804000</v>
      </c>
      <c r="N12" s="89">
        <f t="shared" si="7"/>
        <v>-1428000</v>
      </c>
    </row>
    <row r="13" spans="1:14" ht="27.75" customHeight="1">
      <c r="C13" s="80">
        <v>7</v>
      </c>
      <c r="D13" s="78">
        <f>+'IGC (anual)'!D37</f>
        <v>72000000</v>
      </c>
      <c r="E13" s="78">
        <f t="shared" si="1"/>
        <v>19440000</v>
      </c>
      <c r="F13" s="78">
        <f t="shared" si="2"/>
        <v>72000000</v>
      </c>
      <c r="G13" s="79">
        <f>+'IGC (anual)'!F37</f>
        <v>0.35</v>
      </c>
      <c r="H13" s="78">
        <f t="shared" si="0"/>
        <v>25200000</v>
      </c>
      <c r="I13" s="78">
        <f>+'IGC (anual)'!G37</f>
        <v>13992000</v>
      </c>
      <c r="J13" s="78">
        <f t="shared" si="3"/>
        <v>11208000</v>
      </c>
      <c r="K13" s="78">
        <f t="shared" si="4"/>
        <v>19440000</v>
      </c>
      <c r="L13" s="78">
        <f t="shared" si="5"/>
        <v>-8232000</v>
      </c>
      <c r="M13" s="78">
        <f t="shared" si="6"/>
        <v>6804000</v>
      </c>
      <c r="N13" s="89">
        <f t="shared" si="7"/>
        <v>-1428000</v>
      </c>
    </row>
    <row r="14" spans="1:14" ht="27.75" customHeight="1">
      <c r="C14" s="80">
        <v>7</v>
      </c>
      <c r="D14" s="78">
        <v>80183381.088825226</v>
      </c>
      <c r="E14" s="78">
        <f t="shared" si="1"/>
        <v>21649512.893982813</v>
      </c>
      <c r="F14" s="78">
        <f t="shared" si="2"/>
        <v>80183381.088825226</v>
      </c>
      <c r="G14" s="79">
        <f>+G13</f>
        <v>0.35</v>
      </c>
      <c r="H14" s="78">
        <f>+F14*G14</f>
        <v>28064183.381088827</v>
      </c>
      <c r="I14" s="78">
        <f>+'IGC (anual)'!G37</f>
        <v>13992000</v>
      </c>
      <c r="J14" s="78">
        <f t="shared" si="3"/>
        <v>14072183.381088827</v>
      </c>
      <c r="K14" s="78">
        <f t="shared" si="4"/>
        <v>21649512.893982813</v>
      </c>
      <c r="L14" s="78">
        <f t="shared" si="5"/>
        <v>-7577329.512893986</v>
      </c>
      <c r="M14" s="78">
        <f t="shared" si="6"/>
        <v>7577329.5128939841</v>
      </c>
      <c r="N14" s="89">
        <f t="shared" si="7"/>
        <v>0</v>
      </c>
    </row>
    <row r="15" spans="1:14" ht="27.75" customHeight="1">
      <c r="D15" s="18"/>
      <c r="E15" s="18"/>
      <c r="F15" s="18"/>
      <c r="G15" s="18"/>
      <c r="H15" s="18"/>
      <c r="I15" s="18"/>
      <c r="J15" s="18"/>
      <c r="K15" s="18"/>
      <c r="L15" s="18"/>
      <c r="M15" s="18"/>
      <c r="N15" s="18"/>
    </row>
    <row r="16" spans="1:14" s="109" customFormat="1" ht="15.75">
      <c r="A16" s="108"/>
      <c r="D16" s="110" t="s">
        <v>64</v>
      </c>
    </row>
    <row r="17" spans="1:14" s="109" customFormat="1" ht="15.75">
      <c r="A17" s="108"/>
      <c r="D17" s="111" t="s">
        <v>80</v>
      </c>
      <c r="E17" s="112"/>
      <c r="F17" s="113"/>
      <c r="G17" s="114"/>
    </row>
    <row r="18" spans="1:14" s="109" customFormat="1" ht="15">
      <c r="A18" s="108"/>
      <c r="D18" s="111"/>
      <c r="E18" s="112"/>
      <c r="F18" s="113"/>
      <c r="G18" s="114"/>
    </row>
    <row r="19" spans="1:14" s="109" customFormat="1" ht="67.5" customHeight="1">
      <c r="A19" s="108"/>
      <c r="B19" s="115"/>
      <c r="C19" s="115" t="s">
        <v>61</v>
      </c>
      <c r="D19" s="168" t="s">
        <v>81</v>
      </c>
      <c r="E19" s="168"/>
      <c r="F19" s="168"/>
      <c r="G19" s="168"/>
      <c r="H19" s="168"/>
      <c r="I19" s="168"/>
      <c r="J19" s="168"/>
      <c r="K19" s="168"/>
      <c r="L19" s="168"/>
      <c r="M19" s="168"/>
      <c r="N19" s="168"/>
    </row>
    <row r="20" spans="1:14" s="109" customFormat="1" ht="18.75" customHeight="1">
      <c r="A20" s="108"/>
      <c r="B20" s="115"/>
      <c r="C20" s="115"/>
      <c r="D20" s="116"/>
      <c r="E20" s="116"/>
      <c r="F20" s="116"/>
      <c r="G20" s="116"/>
      <c r="H20" s="116"/>
      <c r="I20" s="116"/>
      <c r="J20" s="116"/>
      <c r="K20" s="116"/>
      <c r="L20" s="116"/>
      <c r="M20" s="116"/>
      <c r="N20" s="116"/>
    </row>
    <row r="21" spans="1:14" s="109" customFormat="1" ht="37.5" customHeight="1">
      <c r="A21" s="108"/>
      <c r="B21" s="115"/>
      <c r="C21" s="115" t="s">
        <v>63</v>
      </c>
      <c r="D21" s="168" t="s">
        <v>83</v>
      </c>
      <c r="E21" s="168"/>
      <c r="F21" s="168"/>
      <c r="G21" s="168"/>
      <c r="H21" s="168"/>
      <c r="I21" s="168"/>
      <c r="J21" s="168"/>
      <c r="K21" s="168"/>
      <c r="L21" s="168"/>
      <c r="M21" s="168"/>
      <c r="N21" s="168"/>
    </row>
    <row r="22" spans="1:14" s="109" customFormat="1" ht="15.75">
      <c r="A22" s="108"/>
      <c r="B22" s="115"/>
      <c r="C22" s="115"/>
      <c r="D22" s="117"/>
      <c r="E22" s="117"/>
      <c r="F22" s="117"/>
      <c r="G22" s="117"/>
      <c r="H22" s="117"/>
      <c r="I22" s="117"/>
      <c r="J22" s="117"/>
      <c r="K22" s="117"/>
      <c r="L22" s="117"/>
      <c r="M22" s="117"/>
      <c r="N22" s="117"/>
    </row>
    <row r="23" spans="1:14" s="109" customFormat="1" ht="30.75" customHeight="1">
      <c r="A23" s="108"/>
      <c r="B23" s="115"/>
      <c r="C23" s="115" t="s">
        <v>65</v>
      </c>
      <c r="D23" s="168" t="s">
        <v>84</v>
      </c>
      <c r="E23" s="168"/>
      <c r="F23" s="168"/>
      <c r="G23" s="168"/>
      <c r="H23" s="168"/>
      <c r="I23" s="168"/>
      <c r="J23" s="168"/>
      <c r="K23" s="168"/>
      <c r="L23" s="168"/>
      <c r="M23" s="168"/>
      <c r="N23" s="168"/>
    </row>
  </sheetData>
  <mergeCells count="15">
    <mergeCell ref="D23:N23"/>
    <mergeCell ref="C2:N2"/>
    <mergeCell ref="L5:L6"/>
    <mergeCell ref="D5:D6"/>
    <mergeCell ref="F5:F6"/>
    <mergeCell ref="G5:G6"/>
    <mergeCell ref="H5:H6"/>
    <mergeCell ref="I5:I6"/>
    <mergeCell ref="J5:J6"/>
    <mergeCell ref="C3:N3"/>
    <mergeCell ref="D19:N19"/>
    <mergeCell ref="K5:K6"/>
    <mergeCell ref="N5:N6"/>
    <mergeCell ref="C5:C6"/>
    <mergeCell ref="D21:N21"/>
  </mergeCells>
  <pageMargins left="0.7" right="0.7" top="0.75" bottom="0.75" header="0.3" footer="0.3"/>
  <pageSetup scale="42" orientation="portrait" r:id="rId1"/>
  <ignoredErrors>
    <ignoredError sqref="K7:K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IGC (anual)</vt:lpstr>
      <vt:lpstr>IÚSC (mensual)</vt:lpstr>
      <vt:lpstr>14 A)</vt:lpstr>
      <vt:lpstr>14 B)</vt:lpstr>
      <vt:lpstr>'14 A)'!Print_Area</vt:lpstr>
      <vt:lpstr>'14 B)'!Print_Area</vt:lpstr>
      <vt:lpstr>'IGC (anual)'!Print_Area</vt:lpstr>
      <vt:lpstr>'IÚSC (mensual)'!Print_Area</vt:lpstr>
    </vt:vector>
  </TitlesOfParts>
  <Company>Thomson Reuters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Aravena Espinoza, Pablo Rodrigo (GGO)</dc:creator>
  <cp:lastModifiedBy>U0157923</cp:lastModifiedBy>
  <dcterms:created xsi:type="dcterms:W3CDTF">2015-10-30T14:56:42Z</dcterms:created>
  <dcterms:modified xsi:type="dcterms:W3CDTF">2016-09-22T20:39:36Z</dcterms:modified>
</cp:coreProperties>
</file>